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uster" sheetId="1" state="visible" r:id="rId2"/>
    <sheet name="Datenblatt" sheetId="2" state="visible" r:id="rId3"/>
  </sheets>
  <definedNames>
    <definedName function="false" hidden="false" localSheetId="0" name="_xlnm.Print_Area" vbProcedure="false">Muster!$A$1:$W$53</definedName>
    <definedName function="false" hidden="false" name="Excel_BuiltIn_Print_Area_1" vbProcedure="false">#REF!</definedName>
    <definedName function="false" hidden="false" name="Excel_BuiltIn_Print_Area_2" vbProcedure="false">#REF!</definedName>
    <definedName function="false" hidden="false" name="Excel_BuiltIn_Print_Area_3" vbProcedure="false">#REF!</definedName>
    <definedName function="false" hidden="false" name="Excel_BuiltIn_Print_Area_4" vbProcedure="false">#REF!</definedName>
    <definedName function="false" hidden="false" name="__xlnm.Print_Area_1" vbProcedure="false">#REF!</definedName>
    <definedName function="false" hidden="false" name="__xlnm.Print_Area_2" vbProcedure="false">#REF!</definedName>
    <definedName function="false" hidden="false" name="__xlnm.Print_Area_3" vbProcedure="false">#REF!</definedName>
    <definedName function="false" hidden="false" name="__xlnm.Print_Area_4" vbProcedure="false">#REF!</definedName>
    <definedName function="false" hidden="false" name="__xlnm.Print_Area_5" vbProcedure="false">Muster!$A$1:$X$54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<sst xmlns="http://schemas.openxmlformats.org/spreadsheetml/2006/main" count="418" uniqueCount="187">
  <si>
    <t xml:space="preserve">Übergabe</t>
  </si>
  <si>
    <t xml:space="preserve">W a g e n l i s t e    +    B r e m s z e t t e l</t>
  </si>
  <si>
    <t xml:space="preserve">von</t>
  </si>
  <si>
    <t xml:space="preserve">am (Tag/Std)</t>
  </si>
  <si>
    <t xml:space="preserve">an</t>
  </si>
  <si>
    <t xml:space="preserve">Zug-Nr</t>
  </si>
  <si>
    <t xml:space="preserve">D 1819</t>
  </si>
  <si>
    <t xml:space="preserve">am</t>
  </si>
  <si>
    <t xml:space="preserve">Düsseldorf</t>
  </si>
  <si>
    <t xml:space="preserve">nach</t>
  </si>
  <si>
    <t xml:space="preserve">Frankfurt am Main</t>
  </si>
  <si>
    <t xml:space="preserve">Wagennummer</t>
  </si>
  <si>
    <t xml:space="preserve">Achsen</t>
  </si>
  <si>
    <t xml:space="preserve">Länge ü.P.</t>
  </si>
  <si>
    <t xml:space="preserve">Gewicht</t>
  </si>
  <si>
    <t xml:space="preserve">Bremsgew.</t>
  </si>
  <si>
    <t xml:space="preserve">Mbr</t>
  </si>
  <si>
    <t xml:space="preserve"> lfd. Nummer</t>
  </si>
  <si>
    <t xml:space="preserve">1+2</t>
  </si>
  <si>
    <t xml:space="preserve">3+4</t>
  </si>
  <si>
    <t xml:space="preserve">5-8</t>
  </si>
  <si>
    <t xml:space="preserve">9-11</t>
  </si>
  <si>
    <t xml:space="preserve">12</t>
  </si>
  <si>
    <t xml:space="preserve">Gattungs- buchstaben</t>
  </si>
  <si>
    <t xml:space="preserve">beladen</t>
  </si>
  <si>
    <t xml:space="preserve">leer</t>
  </si>
  <si>
    <t xml:space="preserve">m</t>
  </si>
  <si>
    <t xml:space="preserve">1/10</t>
  </si>
  <si>
    <t xml:space="preserve">Ladung in t</t>
  </si>
  <si>
    <t xml:space="preserve">Gesamt in t</t>
  </si>
  <si>
    <t xml:space="preserve">man. erfasstes Br.-Gewicht</t>
  </si>
  <si>
    <t xml:space="preserve">G</t>
  </si>
  <si>
    <t xml:space="preserve">Versandbf.</t>
  </si>
  <si>
    <t xml:space="preserve">Bestimmungsbf.</t>
  </si>
  <si>
    <t xml:space="preserve">Besonderheiten</t>
  </si>
  <si>
    <t xml:space="preserve">Bemerkung</t>
  </si>
  <si>
    <t xml:space="preserve">Bremsstellung der Lok</t>
  </si>
  <si>
    <t xml:space="preserve">hier bitte die Lok auswählen =&gt;</t>
  </si>
  <si>
    <t xml:space="preserve">BR 141</t>
  </si>
  <si>
    <t xml:space="preserve">P</t>
  </si>
  <si>
    <t xml:space="preserve">NV</t>
  </si>
  <si>
    <t xml:space="preserve">&lt;== LETZTER WAGEN</t>
  </si>
  <si>
    <t xml:space="preserve">Angaben Zugverband</t>
  </si>
  <si>
    <t xml:space="preserve">Korrektur Zugverband</t>
  </si>
  <si>
    <t xml:space="preserve">Angaben Wagenzug</t>
  </si>
  <si>
    <t xml:space="preserve">Korrektur Wagenzug</t>
  </si>
  <si>
    <t xml:space="preserve">Lok Daten</t>
  </si>
  <si>
    <t xml:space="preserve">BR 101</t>
  </si>
  <si>
    <t xml:space="preserve">BR 103</t>
  </si>
  <si>
    <t xml:space="preserve">PE</t>
  </si>
  <si>
    <t xml:space="preserve">BR 110</t>
  </si>
  <si>
    <t xml:space="preserve">R</t>
  </si>
  <si>
    <t xml:space="preserve">BR 111</t>
  </si>
  <si>
    <t xml:space="preserve">RE</t>
  </si>
  <si>
    <t xml:space="preserve">BR 112 / BR 114</t>
  </si>
  <si>
    <t xml:space="preserve">BR 120</t>
  </si>
  <si>
    <t xml:space="preserve">BR 140</t>
  </si>
  <si>
    <t xml:space="preserve">BR 143 / BR 243</t>
  </si>
  <si>
    <t xml:space="preserve">BR 145</t>
  </si>
  <si>
    <t xml:space="preserve">BR 146</t>
  </si>
  <si>
    <t xml:space="preserve">BR 150</t>
  </si>
  <si>
    <t xml:space="preserve">BR 151</t>
  </si>
  <si>
    <t xml:space="preserve">BR 152</t>
  </si>
  <si>
    <t xml:space="preserve">BR 181</t>
  </si>
  <si>
    <t xml:space="preserve">BR 182 / 1016 / 1116 </t>
  </si>
  <si>
    <t xml:space="preserve">BR 183 / 1216</t>
  </si>
  <si>
    <t xml:space="preserve">BR 185</t>
  </si>
  <si>
    <t xml:space="preserve">BR 186</t>
  </si>
  <si>
    <t xml:space="preserve">BR 187</t>
  </si>
  <si>
    <t xml:space="preserve">BR 189</t>
  </si>
  <si>
    <t xml:space="preserve">BR 193</t>
  </si>
  <si>
    <t xml:space="preserve">BR 203 / 1151</t>
  </si>
  <si>
    <t xml:space="preserve">BR 203 / 1152</t>
  </si>
  <si>
    <t xml:space="preserve">BR 212</t>
  </si>
  <si>
    <t xml:space="preserve">BR 218</t>
  </si>
  <si>
    <t xml:space="preserve">BR 232 / BR 132</t>
  </si>
  <si>
    <t xml:space="preserve">BR 245</t>
  </si>
  <si>
    <t xml:space="preserve">BR 261 Gravita</t>
  </si>
  <si>
    <t xml:space="preserve">BR 290</t>
  </si>
  <si>
    <t xml:space="preserve">BR 360 / BR 260</t>
  </si>
  <si>
    <t xml:space="preserve">BR 650</t>
  </si>
  <si>
    <t xml:space="preserve">BR RE 421 SBB</t>
  </si>
  <si>
    <t xml:space="preserve">Class 66</t>
  </si>
  <si>
    <t xml:space="preserve">DL-2</t>
  </si>
  <si>
    <t xml:space="preserve">G1000</t>
  </si>
  <si>
    <t xml:space="preserve">G1206</t>
  </si>
  <si>
    <t xml:space="preserve">Datenblatt für  die Wagenliste CFL Cargo DE</t>
  </si>
  <si>
    <t xml:space="preserve">Lokomotiven</t>
  </si>
  <si>
    <t xml:space="preserve">P-Gewicht</t>
  </si>
  <si>
    <t xml:space="preserve">G-Gewicht</t>
  </si>
  <si>
    <t xml:space="preserve">PE-Gewicht</t>
  </si>
  <si>
    <t xml:space="preserve">R-Gewicht</t>
  </si>
  <si>
    <t xml:space="preserve">RE-Gewicht</t>
  </si>
  <si>
    <t xml:space="preserve">Lok- Länge</t>
  </si>
  <si>
    <t xml:space="preserve">-</t>
  </si>
  <si>
    <t xml:space="preserve">Bedingungen:</t>
  </si>
  <si>
    <t xml:space="preserve">Zug in P:</t>
  </si>
  <si>
    <t xml:space="preserve">Bremsart G:</t>
  </si>
  <si>
    <t xml:space="preserve">Zug Min.</t>
  </si>
  <si>
    <t xml:space="preserve">nur Tfz.</t>
  </si>
  <si>
    <t xml:space="preserve">Zug Max.</t>
  </si>
  <si>
    <t xml:space="preserve">Zug &gt;als</t>
  </si>
  <si>
    <t xml:space="preserve">Tfz.+ Wagen 1-5</t>
  </si>
  <si>
    <t xml:space="preserve">Bremsart P:</t>
  </si>
  <si>
    <t xml:space="preserve">Zuglänge Min.</t>
  </si>
  <si>
    <t xml:space="preserve">Zuglänge Max.</t>
  </si>
  <si>
    <t xml:space="preserve">Zug in G:</t>
  </si>
  <si>
    <t xml:space="preserve">zulässig bis 12 Achsen in Bremsart P</t>
  </si>
  <si>
    <t xml:space="preserve">PZB Einstellwert -BRA-01</t>
  </si>
  <si>
    <t xml:space="preserve">Güterwagen</t>
  </si>
  <si>
    <t xml:space="preserve">Bremsanlage</t>
  </si>
  <si>
    <t xml:space="preserve">Wagendaten</t>
  </si>
  <si>
    <t xml:space="preserve">Bremsanlage (K)</t>
  </si>
  <si>
    <t xml:space="preserve">Zusätzliche Bremsanlagen</t>
  </si>
  <si>
    <t xml:space="preserve">Nummer</t>
  </si>
  <si>
    <t xml:space="preserve">Gattung</t>
  </si>
  <si>
    <t xml:space="preserve">Automatisch</t>
  </si>
  <si>
    <t xml:space="preserve">Manuell</t>
  </si>
  <si>
    <t xml:space="preserve">Länge</t>
  </si>
  <si>
    <t xml:space="preserve">Leergew.</t>
  </si>
  <si>
    <t xml:space="preserve">Kunstoffbremse</t>
  </si>
  <si>
    <t xml:space="preserve">R+MG</t>
  </si>
  <si>
    <t xml:space="preserve">bel (P)</t>
  </si>
  <si>
    <t xml:space="preserve">Umstellg.</t>
  </si>
  <si>
    <t xml:space="preserve">Max Br. T</t>
  </si>
  <si>
    <t xml:space="preserve">Post mr a</t>
  </si>
  <si>
    <t xml:space="preserve">Tadgs</t>
  </si>
  <si>
    <t xml:space="preserve">Tamns</t>
  </si>
  <si>
    <t xml:space="preserve">AB</t>
  </si>
  <si>
    <t xml:space="preserve">Gbs</t>
  </si>
  <si>
    <t xml:space="preserve">Avmz</t>
  </si>
  <si>
    <t xml:space="preserve">Bpmz</t>
  </si>
  <si>
    <t xml:space="preserve">Bx</t>
  </si>
  <si>
    <t xml:space="preserve">Flex</t>
  </si>
  <si>
    <t xml:space="preserve">Bnrz</t>
  </si>
  <si>
    <t xml:space="preserve">B</t>
  </si>
  <si>
    <t xml:space="preserve">Gmms</t>
  </si>
  <si>
    <t xml:space="preserve">Bimz</t>
  </si>
  <si>
    <t xml:space="preserve">Hbfis</t>
  </si>
  <si>
    <t xml:space="preserve">Hbbillns</t>
  </si>
  <si>
    <t xml:space="preserve">Hbillns</t>
  </si>
  <si>
    <t xml:space="preserve">DSB</t>
  </si>
  <si>
    <t xml:space="preserve">Hirrs</t>
  </si>
  <si>
    <t xml:space="preserve">Habbins</t>
  </si>
  <si>
    <t xml:space="preserve">Habis6</t>
  </si>
  <si>
    <t xml:space="preserve">Habis4</t>
  </si>
  <si>
    <t xml:space="preserve">ABx</t>
  </si>
  <si>
    <t xml:space="preserve">Am</t>
  </si>
  <si>
    <t xml:space="preserve">ABnrz</t>
  </si>
  <si>
    <t xml:space="preserve">BDms</t>
  </si>
  <si>
    <t xml:space="preserve">Bm</t>
  </si>
  <si>
    <t xml:space="preserve">ABm</t>
  </si>
  <si>
    <t xml:space="preserve">Ks</t>
  </si>
  <si>
    <t xml:space="preserve">Rens</t>
  </si>
  <si>
    <t xml:space="preserve">Rnss</t>
  </si>
  <si>
    <t xml:space="preserve">DABz</t>
  </si>
  <si>
    <t xml:space="preserve">Rs</t>
  </si>
  <si>
    <t xml:space="preserve">Res</t>
  </si>
  <si>
    <t xml:space="preserve">Renss</t>
  </si>
  <si>
    <t xml:space="preserve">Rns</t>
  </si>
  <si>
    <t xml:space="preserve">Lbs</t>
  </si>
  <si>
    <t xml:space="preserve">Sgns</t>
  </si>
  <si>
    <t xml:space="preserve">Sins</t>
  </si>
  <si>
    <t xml:space="preserve">Sm</t>
  </si>
  <si>
    <t xml:space="preserve">Samms</t>
  </si>
  <si>
    <t xml:space="preserve">Sahimms</t>
  </si>
  <si>
    <t xml:space="preserve">Sdggmrs</t>
  </si>
  <si>
    <t xml:space="preserve">Eas</t>
  </si>
  <si>
    <t xml:space="preserve">Eaos</t>
  </si>
  <si>
    <t xml:space="preserve">Eanos</t>
  </si>
  <si>
    <t xml:space="preserve">Ootz</t>
  </si>
  <si>
    <t xml:space="preserve">Ommstu</t>
  </si>
  <si>
    <t xml:space="preserve">Fcs</t>
  </si>
  <si>
    <t xml:space="preserve">Fals</t>
  </si>
  <si>
    <t xml:space="preserve">Falns</t>
  </si>
  <si>
    <t xml:space="preserve">Faals</t>
  </si>
  <si>
    <t xml:space="preserve">Fallrs</t>
  </si>
  <si>
    <t xml:space="preserve">Z</t>
  </si>
  <si>
    <t xml:space="preserve">DBz</t>
  </si>
  <si>
    <t xml:space="preserve">Bvkmz</t>
  </si>
  <si>
    <t xml:space="preserve">ARkimbz</t>
  </si>
  <si>
    <t xml:space="preserve">Off</t>
  </si>
  <si>
    <t xml:space="preserve">WRmh</t>
  </si>
  <si>
    <t xml:space="preserve">Wrmz</t>
  </si>
  <si>
    <t xml:space="preserve">Wgmh</t>
  </si>
  <si>
    <t xml:space="preserve">Us</t>
  </si>
  <si>
    <t xml:space="preserve">Uacs</t>
  </si>
</sst>
</file>

<file path=xl/styles.xml><?xml version="1.0" encoding="utf-8"?>
<styleSheet xmlns="http://schemas.openxmlformats.org/spreadsheetml/2006/main">
  <numFmts count="15">
    <numFmt numFmtId="164" formatCode="General"/>
    <numFmt numFmtId="165" formatCode="[$-407]DD/\ MMM\ YY"/>
    <numFmt numFmtId="166" formatCode="0&quot; %&quot;"/>
    <numFmt numFmtId="167" formatCode="@"/>
    <numFmt numFmtId="168" formatCode="General"/>
    <numFmt numFmtId="169" formatCode="####"/>
    <numFmt numFmtId="170" formatCode="0.000"/>
    <numFmt numFmtId="171" formatCode="00"/>
    <numFmt numFmtId="172" formatCode="0000"/>
    <numFmt numFmtId="173" formatCode="000"/>
    <numFmt numFmtId="174" formatCode="0"/>
    <numFmt numFmtId="175" formatCode="#,##0"/>
    <numFmt numFmtId="176" formatCode="0.0&quot; %&quot;"/>
    <numFmt numFmtId="177" formatCode="#,##0.00"/>
    <numFmt numFmtId="178" formatCode="0\ %"/>
  </numFmts>
  <fonts count="22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SimSun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4"/>
      <name val="Arial"/>
      <family val="2"/>
      <charset val="1"/>
    </font>
    <font>
      <sz val="14"/>
      <name val="Arial"/>
      <family val="2"/>
      <charset val="1"/>
    </font>
    <font>
      <sz val="11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2"/>
      <color rgb="FFC0C0C0"/>
      <name val="Arial"/>
      <family val="2"/>
      <charset val="1"/>
    </font>
    <font>
      <sz val="14"/>
      <color rgb="FFC0C0C0"/>
      <name val="Arial"/>
      <family val="2"/>
      <charset val="1"/>
    </font>
    <font>
      <sz val="10"/>
      <color rgb="FF3366FF"/>
      <name val="Arial"/>
      <family val="2"/>
      <charset val="1"/>
    </font>
    <font>
      <b val="true"/>
      <sz val="18"/>
      <name val="Arial"/>
      <family val="2"/>
      <charset val="1"/>
    </font>
    <font>
      <b val="true"/>
      <sz val="16"/>
      <name val="Arial"/>
      <family val="2"/>
      <charset val="1"/>
    </font>
    <font>
      <sz val="10"/>
      <color rgb="FF0000FF"/>
      <name val="Arial"/>
      <family val="2"/>
      <charset val="1"/>
    </font>
    <font>
      <b val="true"/>
      <i val="true"/>
      <sz val="14"/>
      <name val="Arial"/>
      <family val="2"/>
      <charset val="1"/>
    </font>
    <font>
      <sz val="10"/>
      <color rgb="FFC0C0C0"/>
      <name val="Arial"/>
      <family val="2"/>
      <charset val="1"/>
    </font>
    <font>
      <b val="true"/>
      <sz val="7"/>
      <color rgb="FFFF0000"/>
      <name val="Arial"/>
      <family val="2"/>
      <charset val="1"/>
    </font>
    <font>
      <b val="true"/>
      <i val="true"/>
      <sz val="1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</fills>
  <borders count="55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hair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true" diagonalDown="true">
      <left style="medium"/>
      <right style="medium"/>
      <top style="medium"/>
      <bottom style="medium"/>
      <diagonal style="medium"/>
    </border>
    <border diagonalUp="false" diagonalDown="false">
      <left style="medium"/>
      <right/>
      <top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1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2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3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4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5" xfId="2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2" borderId="0" xfId="2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2" borderId="6" xfId="2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2" borderId="0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2" borderId="7" xfId="2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2" borderId="8" xfId="2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2" borderId="9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5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5" xfId="2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2" borderId="6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2" xfId="2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2" borderId="0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0" xfId="21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2" borderId="0" xfId="21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6" fillId="2" borderId="5" xfId="21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2" borderId="5" xfId="21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2" borderId="0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2" borderId="0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5" xfId="21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7" xfId="21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0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2" borderId="0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7" xfId="21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0" fillId="2" borderId="1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12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13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14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2" borderId="15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2" borderId="13" xfId="21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1" fillId="2" borderId="13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16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2" borderId="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11" xfId="21" applyFont="true" applyBorder="true" applyAlignment="true" applyProtection="false">
      <alignment horizontal="center" vertical="bottom" textRotation="90" wrapText="false" indent="0" shrinkToFit="false"/>
      <protection locked="true" hidden="false"/>
    </xf>
    <xf numFmtId="164" fontId="5" fillId="2" borderId="1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7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2" borderId="17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2" borderId="18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2" xfId="21" applyFont="true" applyBorder="true" applyAlignment="true" applyProtection="false">
      <alignment horizontal="center" vertical="bottom" textRotation="90" wrapText="true" indent="0" shrinkToFit="false"/>
      <protection locked="true" hidden="false"/>
    </xf>
    <xf numFmtId="164" fontId="5" fillId="2" borderId="18" xfId="21" applyFont="true" applyBorder="true" applyAlignment="true" applyProtection="false">
      <alignment horizontal="center" vertical="bottom" textRotation="90" wrapText="false" indent="0" shrinkToFit="false"/>
      <protection locked="true" hidden="false"/>
    </xf>
    <xf numFmtId="164" fontId="12" fillId="2" borderId="19" xfId="21" applyFont="true" applyBorder="true" applyAlignment="true" applyProtection="false">
      <alignment horizontal="center" vertical="bottom" textRotation="90" wrapText="false" indent="0" shrinkToFit="false"/>
      <protection locked="true" hidden="false"/>
    </xf>
    <xf numFmtId="168" fontId="5" fillId="2" borderId="19" xfId="21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5" fillId="2" borderId="2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21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19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2" borderId="17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12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2" borderId="0" xfId="21" applyFont="true" applyBorder="true" applyAlignment="true" applyProtection="false">
      <alignment horizontal="center" vertical="bottom" textRotation="90" wrapText="false" indent="0" shrinkToFit="false"/>
      <protection locked="true" hidden="false"/>
    </xf>
    <xf numFmtId="164" fontId="8" fillId="2" borderId="22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23" xfId="2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2" borderId="12" xfId="21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8" fillId="2" borderId="22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7" fillId="2" borderId="2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7" fillId="2" borderId="22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7" fillId="2" borderId="23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7" fillId="2" borderId="23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13" fillId="2" borderId="25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9" fontId="7" fillId="2" borderId="22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9" fontId="7" fillId="2" borderId="2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7" fillId="2" borderId="26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4" fillId="2" borderId="23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0" fontId="6" fillId="2" borderId="23" xfId="21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0" fillId="2" borderId="0" xfId="21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0" fillId="2" borderId="0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27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28" xfId="2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2" borderId="29" xfId="21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8" fillId="2" borderId="30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7" fillId="2" borderId="31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7" fillId="2" borderId="30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7" fillId="2" borderId="29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7" fillId="2" borderId="29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13" fillId="2" borderId="8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9" fontId="7" fillId="2" borderId="30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9" fontId="7" fillId="2" borderId="31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14" fillId="2" borderId="29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0" fontId="6" fillId="2" borderId="29" xfId="21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0" fillId="2" borderId="0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8" fillId="2" borderId="32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2" borderId="3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2" borderId="3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2" fontId="15" fillId="2" borderId="3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3" fontId="15" fillId="2" borderId="3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4" fontId="15" fillId="2" borderId="3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16" fillId="2" borderId="29" xfId="2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8" fontId="16" fillId="2" borderId="30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16" fillId="2" borderId="3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6" fillId="2" borderId="29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13" fillId="2" borderId="36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16" fillId="2" borderId="22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16" fillId="2" borderId="24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5" fillId="2" borderId="28" xfId="21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8" fontId="16" fillId="2" borderId="30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16" fillId="2" borderId="31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3" fontId="15" fillId="2" borderId="3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4" fontId="15" fillId="2" borderId="3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17" fillId="2" borderId="29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4" fontId="15" fillId="2" borderId="3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5" fillId="2" borderId="29" xfId="21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73" fontId="15" fillId="2" borderId="3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4" fontId="15" fillId="2" borderId="4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3" fontId="16" fillId="2" borderId="37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4" fontId="16" fillId="2" borderId="31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2" fontId="16" fillId="2" borderId="37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16" fillId="2" borderId="33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2" borderId="37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2" borderId="33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16" fillId="2" borderId="41" xfId="2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8" fontId="16" fillId="2" borderId="42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16" fillId="2" borderId="43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6" fillId="2" borderId="41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16" fillId="2" borderId="42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16" fillId="2" borderId="43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17" fillId="2" borderId="41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0" fontId="5" fillId="2" borderId="41" xfId="21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8" fillId="2" borderId="44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45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46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8" fillId="2" borderId="46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8" fillId="2" borderId="46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47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14" xfId="2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2" borderId="26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2" borderId="48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0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1" xfId="2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2" borderId="49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5" fontId="7" fillId="2" borderId="31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4" fontId="7" fillId="2" borderId="30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4" fontId="7" fillId="2" borderId="31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4" fontId="13" fillId="2" borderId="8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7" fillId="2" borderId="8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7" fillId="2" borderId="36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6" fontId="7" fillId="2" borderId="30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8" fillId="2" borderId="38" xfId="2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2" borderId="41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2" borderId="42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2" borderId="43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5" fontId="7" fillId="2" borderId="43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4" fontId="7" fillId="2" borderId="42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4" fontId="7" fillId="2" borderId="43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4" fontId="13" fillId="2" borderId="50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2" borderId="50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2" borderId="51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7" fontId="7" fillId="2" borderId="42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2" borderId="43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2" borderId="38" xfId="2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2" borderId="28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7" fillId="2" borderId="33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7" fillId="2" borderId="35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4" fontId="7" fillId="2" borderId="33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4" fontId="7" fillId="2" borderId="35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4" fontId="13" fillId="2" borderId="6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7" fillId="2" borderId="6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7" fillId="2" borderId="52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7" fillId="2" borderId="33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68" fontId="8" fillId="2" borderId="35" xfId="2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2" borderId="44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44" xfId="2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2" borderId="45" xfId="2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2" borderId="47" xfId="2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2" borderId="45" xfId="21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9" fillId="2" borderId="42" xfId="2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2" borderId="53" xfId="2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4" fontId="0" fillId="2" borderId="43" xfId="2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2" borderId="42" xfId="2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0" fillId="2" borderId="43" xfId="21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8" fontId="0" fillId="2" borderId="0" xfId="21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10" fillId="2" borderId="38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10" fillId="2" borderId="37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8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37" xfId="21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0" fillId="2" borderId="0" xfId="21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3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37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54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37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37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2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2" borderId="37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2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8" fontId="10" fillId="2" borderId="37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9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7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2" borderId="54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8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3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3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4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34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5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0" fillId="2" borderId="3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3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38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4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0" fillId="2" borderId="37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2" fontId="0" fillId="2" borderId="34" xfId="2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Standard 2" xfId="20"/>
    <cellStyle name="Excel Built-in Normal" xfId="21"/>
  </cellStyles>
  <dxfs count="3">
    <dxf>
      <font>
        <b val="0"/>
        <i val="0"/>
        <color rgb="FFFFFFFF"/>
      </font>
    </dxf>
    <dxf>
      <font>
        <b val="1"/>
        <i val="0"/>
        <color rgb="FFFF0000"/>
      </font>
    </dxf>
    <dxf>
      <font>
        <b val="1"/>
        <i val="0"/>
        <color rgb="FFFF0000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E103"/>
  <sheetViews>
    <sheetView showFormulas="false" showGridLines="false" showRowColHeaders="true" showZeros="true" rightToLeft="false" tabSelected="true" showOutlineSymbols="true" defaultGridColor="true" view="normal" topLeftCell="A4" colorId="64" zoomScale="75" zoomScaleNormal="75" zoomScalePageLayoutView="100" workbookViewId="0">
      <selection pane="topLeft" activeCell="B14" activeCellId="0" sqref="B14"/>
    </sheetView>
  </sheetViews>
  <sheetFormatPr defaultColWidth="10.30078125" defaultRowHeight="12.8" zeroHeight="false" outlineLevelRow="0" outlineLevelCol="0"/>
  <cols>
    <col collapsed="false" customWidth="true" hidden="false" outlineLevel="0" max="1" min="1" style="1" width="6.28"/>
    <col collapsed="false" customWidth="true" hidden="false" outlineLevel="0" max="3" min="2" style="2" width="7.71"/>
    <col collapsed="false" customWidth="true" hidden="false" outlineLevel="0" max="5" min="4" style="2" width="9.42"/>
    <col collapsed="false" customWidth="true" hidden="false" outlineLevel="0" max="6" min="6" style="2" width="5.01"/>
    <col collapsed="false" customWidth="true" hidden="false" outlineLevel="0" max="7" min="7" style="2" width="12.86"/>
    <col collapsed="false" customWidth="true" hidden="false" outlineLevel="0" max="9" min="8" style="2" width="5.7"/>
    <col collapsed="false" customWidth="true" hidden="false" outlineLevel="0" max="10" min="10" style="2" width="9.59"/>
    <col collapsed="false" customWidth="true" hidden="false" outlineLevel="0" max="11" min="11" style="2" width="7.71"/>
    <col collapsed="false" customWidth="true" hidden="false" outlineLevel="0" max="13" min="12" style="2" width="8"/>
    <col collapsed="false" customWidth="true" hidden="false" outlineLevel="0" max="14" min="14" style="2" width="8.29"/>
    <col collapsed="false" customWidth="true" hidden="false" outlineLevel="0" max="16" min="15" style="2" width="11.99"/>
    <col collapsed="false" customWidth="true" hidden="false" outlineLevel="0" max="17" min="17" style="2" width="32.57"/>
    <col collapsed="false" customWidth="true" hidden="false" outlineLevel="0" max="18" min="18" style="2" width="7.29"/>
    <col collapsed="false" customWidth="true" hidden="false" outlineLevel="0" max="19" min="19" style="2" width="3.98"/>
    <col collapsed="false" customWidth="true" hidden="false" outlineLevel="0" max="20" min="20" style="2" width="23.57"/>
    <col collapsed="false" customWidth="true" hidden="false" outlineLevel="0" max="21" min="21" style="2" width="15.42"/>
    <col collapsed="false" customWidth="true" hidden="false" outlineLevel="0" max="22" min="22" style="2" width="23.87"/>
    <col collapsed="false" customWidth="true" hidden="false" outlineLevel="0" max="23" min="23" style="2" width="39.43"/>
    <col collapsed="false" customWidth="false" hidden="false" outlineLevel="0" max="1025" min="24" style="1" width="10.29"/>
  </cols>
  <sheetData>
    <row r="1" s="1" customFormat="true" ht="12.75" hidden="false" customHeight="false" outlineLevel="0" collapsed="false">
      <c r="R1" s="2"/>
      <c r="S1" s="3" t="s">
        <v>0</v>
      </c>
      <c r="T1" s="4"/>
      <c r="U1" s="4"/>
      <c r="V1" s="5"/>
    </row>
    <row r="2" customFormat="false" ht="17.25" hidden="false" customHeight="true" outlineLevel="0" collapsed="false"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S2" s="7" t="s">
        <v>2</v>
      </c>
      <c r="T2" s="8"/>
      <c r="U2" s="9" t="s">
        <v>3</v>
      </c>
      <c r="V2" s="10"/>
      <c r="W2" s="1"/>
    </row>
    <row r="3" customFormat="false" ht="12.75" hidden="false" customHeight="false" outlineLevel="0" collapsed="false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S3" s="7" t="s">
        <v>4</v>
      </c>
      <c r="T3" s="12"/>
      <c r="U3" s="9" t="s">
        <v>3</v>
      </c>
      <c r="V3" s="13"/>
      <c r="W3" s="1"/>
    </row>
    <row r="4" customFormat="false" ht="4.5" hidden="false" customHeight="true" outlineLevel="0" collapsed="false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S4" s="14"/>
      <c r="T4" s="15"/>
      <c r="U4" s="16"/>
      <c r="V4" s="17"/>
      <c r="W4" s="1"/>
    </row>
    <row r="5" customFormat="false" ht="18" hidden="false" customHeight="true" outlineLevel="0" collapsed="false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S5" s="3" t="s">
        <v>0</v>
      </c>
      <c r="T5" s="4"/>
      <c r="U5" s="18"/>
      <c r="V5" s="5"/>
      <c r="W5" s="1"/>
    </row>
    <row r="6" customFormat="false" ht="12.75" hidden="false" customHeight="false" outlineLevel="0" collapsed="false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S6" s="7" t="s">
        <v>2</v>
      </c>
      <c r="T6" s="8"/>
      <c r="U6" s="9" t="s">
        <v>3</v>
      </c>
      <c r="V6" s="10"/>
      <c r="W6" s="1"/>
    </row>
    <row r="7" s="19" customFormat="true" ht="18" hidden="false" customHeight="false" outlineLevel="0" collapsed="false">
      <c r="B7" s="20" t="s">
        <v>5</v>
      </c>
      <c r="C7" s="21" t="s">
        <v>6</v>
      </c>
      <c r="D7" s="21"/>
      <c r="E7" s="22" t="s">
        <v>7</v>
      </c>
      <c r="F7" s="23" t="n">
        <v>30231</v>
      </c>
      <c r="G7" s="23"/>
      <c r="H7" s="22" t="s">
        <v>2</v>
      </c>
      <c r="I7" s="24" t="s">
        <v>8</v>
      </c>
      <c r="J7" s="24"/>
      <c r="K7" s="24"/>
      <c r="L7" s="24"/>
      <c r="M7" s="25"/>
      <c r="N7" s="25"/>
      <c r="O7" s="26" t="s">
        <v>9</v>
      </c>
      <c r="P7" s="27" t="s">
        <v>10</v>
      </c>
      <c r="Q7" s="27"/>
      <c r="R7" s="28"/>
      <c r="S7" s="7" t="s">
        <v>4</v>
      </c>
      <c r="T7" s="12"/>
      <c r="U7" s="9" t="s">
        <v>3</v>
      </c>
      <c r="V7" s="13"/>
    </row>
    <row r="8" s="19" customFormat="true" ht="18" hidden="false" customHeight="false" outlineLevel="0" collapsed="false">
      <c r="B8" s="29" t="s">
        <v>5</v>
      </c>
      <c r="C8" s="21"/>
      <c r="D8" s="21"/>
      <c r="E8" s="22" t="s">
        <v>7</v>
      </c>
      <c r="F8" s="23"/>
      <c r="G8" s="23"/>
      <c r="H8" s="22" t="s">
        <v>2</v>
      </c>
      <c r="I8" s="30"/>
      <c r="J8" s="30"/>
      <c r="K8" s="30"/>
      <c r="L8" s="30"/>
      <c r="M8" s="31"/>
      <c r="N8" s="31"/>
      <c r="O8" s="32" t="s">
        <v>9</v>
      </c>
      <c r="P8" s="33"/>
      <c r="Q8" s="33"/>
      <c r="R8" s="28"/>
      <c r="S8" s="14"/>
      <c r="T8" s="15"/>
      <c r="U8" s="15"/>
      <c r="V8" s="17"/>
    </row>
    <row r="9" customFormat="false" ht="13.5" hidden="false" customHeight="false" outlineLevel="0" collapsed="false">
      <c r="W9" s="1"/>
    </row>
    <row r="10" s="43" customFormat="true" ht="13.8" hidden="false" customHeight="false" outlineLevel="0" collapsed="false">
      <c r="A10" s="34"/>
      <c r="B10" s="35" t="s">
        <v>11</v>
      </c>
      <c r="C10" s="35"/>
      <c r="D10" s="35"/>
      <c r="E10" s="35"/>
      <c r="F10" s="35"/>
      <c r="G10" s="35"/>
      <c r="H10" s="36" t="s">
        <v>12</v>
      </c>
      <c r="I10" s="36"/>
      <c r="J10" s="36" t="s">
        <v>13</v>
      </c>
      <c r="K10" s="36"/>
      <c r="L10" s="36" t="s">
        <v>14</v>
      </c>
      <c r="M10" s="36"/>
      <c r="N10" s="37"/>
      <c r="O10" s="38" t="s">
        <v>15</v>
      </c>
      <c r="P10" s="38"/>
      <c r="Q10" s="39" t="n">
        <v>70</v>
      </c>
      <c r="R10" s="40" t="s">
        <v>16</v>
      </c>
      <c r="S10" s="41"/>
      <c r="T10" s="41"/>
      <c r="U10" s="42"/>
      <c r="V10" s="42"/>
      <c r="W10" s="41"/>
    </row>
    <row r="11" customFormat="false" ht="157" hidden="false" customHeight="false" outlineLevel="0" collapsed="false">
      <c r="A11" s="44" t="s">
        <v>17</v>
      </c>
      <c r="B11" s="45" t="s">
        <v>18</v>
      </c>
      <c r="C11" s="46" t="s">
        <v>19</v>
      </c>
      <c r="D11" s="47" t="s">
        <v>20</v>
      </c>
      <c r="E11" s="47" t="s">
        <v>21</v>
      </c>
      <c r="F11" s="48" t="s">
        <v>22</v>
      </c>
      <c r="G11" s="49" t="s">
        <v>23</v>
      </c>
      <c r="H11" s="44" t="s">
        <v>24</v>
      </c>
      <c r="I11" s="50" t="s">
        <v>25</v>
      </c>
      <c r="J11" s="45" t="s">
        <v>26</v>
      </c>
      <c r="K11" s="48" t="s">
        <v>27</v>
      </c>
      <c r="L11" s="44" t="s">
        <v>28</v>
      </c>
      <c r="M11" s="50" t="s">
        <v>29</v>
      </c>
      <c r="N11" s="51" t="s">
        <v>30</v>
      </c>
      <c r="O11" s="52" t="str">
        <f aca="false">IF(OR(X12="R",X12="RE"),"R","P")</f>
        <v>P</v>
      </c>
      <c r="P11" s="53" t="s">
        <v>31</v>
      </c>
      <c r="Q11" s="54" t="s">
        <v>32</v>
      </c>
      <c r="R11" s="55" t="s">
        <v>33</v>
      </c>
      <c r="S11" s="55"/>
      <c r="T11" s="55"/>
      <c r="U11" s="56" t="s">
        <v>34</v>
      </c>
      <c r="V11" s="56"/>
      <c r="W11" s="57" t="s">
        <v>35</v>
      </c>
      <c r="X11" s="58" t="s">
        <v>36</v>
      </c>
    </row>
    <row r="12" s="74" customFormat="true" ht="30" hidden="false" customHeight="true" outlineLevel="0" collapsed="false">
      <c r="A12" s="59"/>
      <c r="B12" s="60" t="s">
        <v>37</v>
      </c>
      <c r="C12" s="60"/>
      <c r="D12" s="60"/>
      <c r="E12" s="60"/>
      <c r="F12" s="60"/>
      <c r="G12" s="61" t="s">
        <v>38</v>
      </c>
      <c r="H12" s="62"/>
      <c r="I12" s="63" t="n">
        <f aca="false">VLOOKUP(G12,Datenblatt!A4:$J$41,10)</f>
        <v>4</v>
      </c>
      <c r="J12" s="64" t="n">
        <f aca="false">VLOOKUP(G12,Datenblatt!$A$4:$J$41,7)</f>
        <v>15</v>
      </c>
      <c r="K12" s="63" t="n">
        <f aca="false">VLOOKUP(G12,Datenblatt!$A$4:$J$41,8)</f>
        <v>7</v>
      </c>
      <c r="L12" s="65"/>
      <c r="M12" s="66" t="n">
        <f aca="false">VLOOKUP(G12,Datenblatt!$A$4:$J$41,9)</f>
        <v>67</v>
      </c>
      <c r="N12" s="67" t="n">
        <f aca="false">IF($X$12="P",VLOOKUP(G12,Datenblatt!$A$4:$J$41,2),IF($X$12="PE",VLOOKUP(G12,Datenblatt!$A$4:$J$41,4),IF($X$12="R",VLOOKUP(G12,Datenblatt!$A$4:$J$41,5),IF($X$12="RE",VLOOKUP(G12,Datenblatt!$A$4:$J$41,6),""))))</f>
        <v>70</v>
      </c>
      <c r="O12" s="68" t="n">
        <f aca="false">IF($M$52&gt;Datenblatt!B47,"",IF(AND($M$52&gt;=Datenblatt!$B$46,Muster!$M$52&lt;=Datenblatt!$B$47),"",IF(Muster!$M$52&gt;Datenblatt!$B$48,"",IF(AND(($J$52+$K$52/10)&gt;=Datenblatt!$B$51,($J$52+$K$52/10)&lt;=Datenblatt!$B$52),ROUNDDOWN(N12+N12*Datenblatt!$B$50,0),IF(AND(($J$52+$K$52/10)&gt;=Datenblatt!$B$55,($J$52+$K$52/10)&lt;=Datenblatt!$B$56),ROUNDDOWN(N12+N12*Datenblatt!$B$54,0),N12)))))</f>
        <v>70</v>
      </c>
      <c r="P12" s="69" t="str">
        <f aca="false">IF(AND($M$52&gt;=Datenblatt!$B$46,Muster!$M$52&lt;=Datenblatt!$B$47),ROUNDDOWN(VLOOKUP($G12,Datenblatt!$A$4:$J$41,3)+VLOOKUP($G12,Datenblatt!$A$4:$J$41,3)*Datenblatt!$B$45,"0"),IF($M$52&gt;=Datenblatt!$B$48,ROUNDDOWN(VLOOKUP($G12,Datenblatt!$A$4:$J$41,3)+VLOOKUP($G12,Datenblatt!$A$4:$J$41,3)*Datenblatt!$B$45,"0"),""))</f>
        <v/>
      </c>
      <c r="Q12" s="70"/>
      <c r="R12" s="70"/>
      <c r="S12" s="70"/>
      <c r="T12" s="70"/>
      <c r="U12" s="71" t="str">
        <f aca="false">IF(N12=0,"",IF(AND(($J$52+$K$52/10)&gt;=Datenblatt!$B$55,($J$52/10)&lt;=Datenblatt!$B$56,Muster!$M$52&gt;=Datenblatt!$B$48),"P=-10% wg_Zuglänge;G=20%_Lok+5-Wag",IF(AND(($J$52+$K$52/10)&gt;=Datenblatt!$B$51,($J$52+$K$52/10)&lt;=Datenblatt!$B$52,Muster!$M$51&gt;=Datenblatt!$B$48),"P=5% weg_Zuglänge;G=-20%_Lok+5-Wag.",IF(AND(($J$52+$K$52/10)&gt;=Datenblatt!$B$51,($J$52+$K$52/10)&lt;=Datenblatt!$B$52),"P=-5% wg_Zuglänge",IF(AND(($J$52+$K$52/10)&gt;=Datenblatt!$B$56),"P=-10% wg_Zuglänge",IF(Muster!$M$52&gt;=Datenblatt!$B$48,"G=-20%_Lok+5-Wag",""))))))</f>
        <v/>
      </c>
      <c r="V12" s="71"/>
      <c r="W12" s="72" t="str">
        <f aca="false">IF(OR($X$12="PE",$X$12="RE"),"Die E-Bremse wird angerechnet",IF($X$12="R","Die Lok wird in Stellung R gefahren",""))</f>
        <v/>
      </c>
      <c r="X12" s="73" t="s">
        <v>39</v>
      </c>
    </row>
    <row r="13" s="74" customFormat="true" ht="30" hidden="false" customHeight="true" outlineLevel="0" collapsed="false">
      <c r="A13" s="75"/>
      <c r="B13" s="76" t="s">
        <v>37</v>
      </c>
      <c r="C13" s="76"/>
      <c r="D13" s="76"/>
      <c r="E13" s="76"/>
      <c r="F13" s="76"/>
      <c r="G13" s="77" t="s">
        <v>40</v>
      </c>
      <c r="H13" s="78"/>
      <c r="I13" s="79" t="n">
        <f aca="false">VLOOKUP(G13,Datenblatt!$A$4:$J$41,10)</f>
        <v>0</v>
      </c>
      <c r="J13" s="80" t="n">
        <f aca="false">VLOOKUP(G13,Datenblatt!$A$4:$J$41,7)</f>
        <v>0</v>
      </c>
      <c r="K13" s="79" t="n">
        <f aca="false">VLOOKUP(G13,Datenblatt!$A$4:$J$41,8)</f>
        <v>0</v>
      </c>
      <c r="L13" s="81"/>
      <c r="M13" s="82" t="n">
        <f aca="false">VLOOKUP(G13,Datenblatt!$A$4:$J$41,9)</f>
        <v>0</v>
      </c>
      <c r="N13" s="83" t="n">
        <f aca="false">IF($X$12="P",VLOOKUP(G13,Datenblatt!$A$4:$J$41,2),IF($X$12="PE",VLOOKUP(G13,Datenblatt!$A$4:$J$41,4),IF($X$12="R",VLOOKUP(G13,Datenblatt!$A$4:$J$41,5),IF($X$12="RE",VLOOKUP(G13,Datenblatt!$A$4:$J$41,6),""))))</f>
        <v>0</v>
      </c>
      <c r="O13" s="84" t="str">
        <f aca="false">IF(N13=0,"",IF($M$52&gt;Datenblatt!B47,"",IF(AND($M$52&gt;=Datenblatt!$B$46,Muster!$M$52&lt;=Datenblatt!$B$47),"",IF(Muster!$M$52&gt;Datenblatt!$B$48,"",IF(AND(($J$52+$K$52/10)&gt;=Datenblatt!$B$51,($J$52+$K$52/10)&lt;=Datenblatt!$B$52),ROUNDDOWN(N13+N13*Datenblatt!$B$50,0),IF(AND(($J$52+$K$52/10)&gt;=Datenblatt!$B$55,($J$52+$K$52/10)&lt;=Datenblatt!$B$56),ROUNDDOWN(N13+N13*Datenblatt!$B$54,0),N13))))))</f>
        <v/>
      </c>
      <c r="P13" s="85" t="str">
        <f aca="false">IF(N13=0,"",IF(AND($M$52&gt;=Datenblatt!$B$46,Muster!$M$52&lt;=Datenblatt!$B$47),ROUNDDOWN(VLOOKUP($G13,Datenblatt!$A$4:$J$41,3)+VLOOKUP($G13,Datenblatt!$A$4:$J$41,3)*Datenblatt!$B$45,"0"),IF($M$52&gt;=Datenblatt!$B$48,ROUNDDOWN(VLOOKUP($G13,Datenblatt!$A$4:$J$41,3)+VLOOKUP($G13,Datenblatt!$A$4:$J$41,3)*Datenblatt!$B$45,"0"),"")))</f>
        <v/>
      </c>
      <c r="Q13" s="70"/>
      <c r="R13" s="70"/>
      <c r="S13" s="70"/>
      <c r="T13" s="70"/>
      <c r="U13" s="86" t="str">
        <f aca="false">IF(N13=0,"",IF(AND(($J$52+$K$52/10)&gt;=Datenblatt!$B$55,($J$52/10)&lt;=Datenblatt!$B$56,Muster!$M$52&gt;=Datenblatt!$B$48),"P=-10% wg_Zuglänge;G=20%_Lok+5-Wag",IF(AND(($J$52+$K$52/10)&gt;=Datenblatt!$B$51,($J$52+$K$52/10)&lt;=Datenblatt!$B$52,Muster!$M$51&gt;=Datenblatt!$B$48),"P=5% weg_Zuglänge;G=-20%_Lok+5-Wag.",IF(AND(($J$52+$K$52/10)&gt;=Datenblatt!$B$51,($J$52+$K$52/10)&lt;=Datenblatt!$B$52),"P=-5% wg_Zuglänge",IF(AND(($J$52+$K$52/10)&gt;=Datenblatt!$B$56),"P=-10% wg_Zuglänge",IF(Muster!$M$52&gt;=Datenblatt!$B$48,"G=-20%_Lok+5-Wag",""))))))</f>
        <v/>
      </c>
      <c r="V13" s="86"/>
      <c r="W13" s="87" t="str">
        <f aca="false">IF(G13="NV","",IF(AND(ISBLANK(G13)=0,ISBLANK(G12))=0,"Doppeltraktion",""))</f>
        <v/>
      </c>
      <c r="X13" s="88"/>
    </row>
    <row r="14" s="74" customFormat="true" ht="24.95" hidden="false" customHeight="true" outlineLevel="0" collapsed="false">
      <c r="A14" s="89" t="str">
        <f aca="false">IF(F14="","",A12+1)</f>
        <v/>
      </c>
      <c r="B14" s="90"/>
      <c r="C14" s="91"/>
      <c r="D14" s="92"/>
      <c r="E14" s="93"/>
      <c r="F14" s="94"/>
      <c r="G14" s="95" t="str">
        <f aca="false">IF(F14="","",VLOOKUP(D14,Datenblatt!$A$67:$O$342,2))</f>
        <v/>
      </c>
      <c r="H14" s="96" t="str">
        <f aca="false">IF(F14="","",IF(OR(L14=0,L14=""),"",VLOOKUP(D14,Datenblatt!$A$67:$O$342,11)))</f>
        <v/>
      </c>
      <c r="I14" s="97" t="str">
        <f aca="false">IF(F14="","",IF(L14&gt;0.5,"",VLOOKUP(D14,Datenblatt!$A$67:$O$342,11)))</f>
        <v/>
      </c>
      <c r="J14" s="96" t="str">
        <f aca="false">IF(F14="","",IF(W14="(K)",VLOOKUP(D14,Datenblatt!$A$67:$O$342,13),VLOOKUP(D14,Datenblatt!$A$67:$O$342,8)))</f>
        <v/>
      </c>
      <c r="K14" s="97" t="str">
        <f aca="false">IF(G14="","",IF(W14="(K)",VLOOKUP(D14,Datenblatt!$A$67:$O$342,14),VLOOKUP(D14,Datenblatt!$A$67:$O$342,9)))</f>
        <v/>
      </c>
      <c r="L14" s="98"/>
      <c r="M14" s="97" t="str">
        <f aca="false">IF(F14="","",IF(W14="(K)",VLOOKUP(D14,Datenblatt!$A$67:$O$342,15)+L14,VLOOKUP(D14,Datenblatt!$A$67:$O$342,10)+L14))</f>
        <v/>
      </c>
      <c r="N14" s="99" t="str">
        <f aca="false">IF(F14="","",IF(W14="Bremse defekt",0,IF(AND(VLOOKUP(D14,Datenblatt!$A$67:$O$342,12)&gt;1,W14="(k)",M14&lt;VLOOKUP(D14,Datenblatt!$A$67:$O$342,12)),M14,IF(AND(VLOOKUP(D14,Datenblatt!$A$67:$O$342,12)&gt;1,W14="(k)",OR(M14&gt;VLOOKUP(D14,Datenblatt!$A$67:$O$342,12),M14=VLOOKUP(D14,Datenblatt!$A$67:$O$342,12))),VLOOKUP(D14,Datenblatt!$A$67:$O$342,12),IF(AND(VLOOKUP(D14,Datenblatt!$A$67:$J$342,3)&gt;1,OR(M14&gt;VLOOKUP(D14,Datenblatt!$A$67:$J$342,4),M14=VLOOKUP(D14,Datenblatt!$A$67:$J$342,4))),VLOOKUP(D14,Datenblatt!$A$67:$J$342,4),IF(AND(VLOOKUP(D14,Datenblatt!$A$67:$J$342,3)&gt;1,M14&lt;VLOOKUP(D14,Datenblatt!$A$67:$J$342,4)),M14,IF(OR(M14&gt;VLOOKUP(D14,Datenblatt!$A$67:$J$342,7),VLOOKUP(D14,Datenblatt!$A$67:$J$342,7)=M14),VLOOKUP(D14,Datenblatt!$A$67:$J$342,6),IF(M14&lt;VLOOKUP(D14,Datenblatt!$A$67:$J$342,7),VLOOKUP(D14,Datenblatt!$A$67:$J$342,5),""))))))))</f>
        <v/>
      </c>
      <c r="O14" s="84" t="str">
        <f aca="false">IF(F14="","",IF($M$52&gt;=Datenblatt!$B$47,"",IF(AND(($J$52+$K$52/10)&gt;=Datenblatt!$B$50,($J$52+$K$52/10)&lt;=Datenblatt!$B$51),ROUND($N14+$N14*Datenblatt!$B$49,0),IF(AND(($J$52+$K$52/10)&gt;=Datenblatt!$B$54,(($J$52+$K$52/10))&lt;=Datenblatt!$B$55),ROUND($N14+$N14*Datenblatt!$B$53,0),IF(($J$52+$K$52/10)&lt;Datenblatt!$B$50,$N14,"")))))</f>
        <v/>
      </c>
      <c r="P14" s="85" t="str">
        <f aca="false">IF(F14="","",IF($M$52&lt;Datenblatt!$B$47,"",ROUNDDOWN(N14+N14*Datenblatt!$B$45,0)))</f>
        <v/>
      </c>
      <c r="Q14" s="100" t="str">
        <f aca="false">IF(F14="","",$I$7)</f>
        <v/>
      </c>
      <c r="R14" s="101" t="str">
        <f aca="false">IF(F14="","",IF($P$8="",$P$7,$P$8))</f>
        <v/>
      </c>
      <c r="S14" s="101"/>
      <c r="T14" s="101"/>
      <c r="U14" s="86" t="str">
        <f aca="false">IF(N14=0,"",IF(AND(($J$52+$K$52/10)&gt;=Datenblatt!$B$55,($J$52+$K$52/10)&lt;=Datenblatt!$B$56,Muster!$M$52&gt;=Datenblatt!$B$48),"P=-10% wg.Zuglänge;G=-20%_Lok+ 5-Wag.",IF(AND(($J$52+$K$52/10)&gt;=Datenblatt!$B$51,($J$52+$K$52/10)&lt;=Datenblatt!$B$52,Muster!$M$52&gt;=Datenblatt!$B$48),"P=-5% wg.Zuglänge;G=-20%_Lok+ 5-Wag.",IF(AND(($J$52+$K$52/10)&gt;=Datenblatt!$B$51,($J$52+$K$52/10)&lt;=Datenblatt!$B$52),"P=-5% wg.Zuglänge",IF(AND(($J$52+$K$52/10)&gt;=Datenblatt!$B$55,($J$52+$K$52/10)&lt;=Datenblatt!$B$56),"P=-10% wg.Zuglänge",IF(Muster!$M$52&gt;=Datenblatt!$B$48,"G=-20%_Lok+ 5-Wag.",""))))))</f>
        <v/>
      </c>
      <c r="V14" s="86"/>
      <c r="W14" s="102"/>
    </row>
    <row r="15" s="74" customFormat="true" ht="24.95" hidden="false" customHeight="true" outlineLevel="0" collapsed="false">
      <c r="A15" s="89" t="str">
        <f aca="false">IF(F15="","",A14+1)</f>
        <v/>
      </c>
      <c r="B15" s="90"/>
      <c r="C15" s="91"/>
      <c r="D15" s="92"/>
      <c r="E15" s="93"/>
      <c r="F15" s="94"/>
      <c r="G15" s="95" t="str">
        <f aca="false">IF(F15="","",VLOOKUP(D15,Datenblatt!$A$67:$O$342,2))</f>
        <v/>
      </c>
      <c r="H15" s="96" t="str">
        <f aca="false">IF(F15="","",IF(OR(L15=0,L15=""),"",VLOOKUP(D15,Datenblatt!$A$67:$O$342,11)))</f>
        <v/>
      </c>
      <c r="I15" s="97" t="str">
        <f aca="false">IF(F15="","",IF(L15&gt;0.5,"",VLOOKUP(D15,Datenblatt!$A$67:$O$342,11)))</f>
        <v/>
      </c>
      <c r="J15" s="96" t="str">
        <f aca="false">IF(F15="","",IF(W15="(K)",VLOOKUP(D15,Datenblatt!$A$67:$O$342,13),VLOOKUP(D15,Datenblatt!$A$67:$O$342,8)))</f>
        <v/>
      </c>
      <c r="K15" s="97" t="str">
        <f aca="false">IF(G15="","",IF(W15="(K)",VLOOKUP(D15,Datenblatt!$A$67:$O$342,14),VLOOKUP(D15,Datenblatt!$A$67:$O$342,9)))</f>
        <v/>
      </c>
      <c r="L15" s="98"/>
      <c r="M15" s="97" t="str">
        <f aca="false">IF(F15="","",IF(W15="(K)",VLOOKUP(D15,Datenblatt!$A$67:$O$342,15)+L15,VLOOKUP(D15,Datenblatt!$A$67:$O$342,10)+L15))</f>
        <v/>
      </c>
      <c r="N15" s="99" t="str">
        <f aca="false">IF(F15="","",IF(W15="Bremse defekt",0,IF(AND(VLOOKUP(D15,Datenblatt!$A$67:$O$342,12)&gt;1,W15="(k)",M15&lt;VLOOKUP(D15,Datenblatt!$A$67:$O$342,12)),M15,IF(AND(VLOOKUP(D15,Datenblatt!$A$67:$O$342,12)&gt;1,W15="(k)",OR(M15&gt;VLOOKUP(D15,Datenblatt!$A$67:$O$342,12),M15=VLOOKUP(D15,Datenblatt!$A$67:$O$342,12))),VLOOKUP(D15,Datenblatt!$A$67:$O$342,12),IF(AND(VLOOKUP(D15,Datenblatt!$A$67:$J$342,3)&gt;1,OR(M15&gt;VLOOKUP(D15,Datenblatt!$A$67:$J$342,4),M15=VLOOKUP(D15,Datenblatt!$A$67:$J$342,4))),VLOOKUP(D15,Datenblatt!$A$67:$J$342,4),IF(AND(VLOOKUP(D15,Datenblatt!$A$67:$J$342,3)&gt;1,M15&lt;VLOOKUP(D15,Datenblatt!$A$67:$J$342,4)),M15,IF(OR(M15&gt;VLOOKUP(D15,Datenblatt!$A$67:$J$342,7),VLOOKUP(D15,Datenblatt!$A$67:$J$342,7)=M15),VLOOKUP(D15,Datenblatt!$A$67:$J$342,6),IF(M15&lt;VLOOKUP(D15,Datenblatt!$A$67:$J$342,7),VLOOKUP(D15,Datenblatt!$A$67:$J$342,5),""))))))))</f>
        <v/>
      </c>
      <c r="O15" s="84" t="str">
        <f aca="false">IF(F15="","",IF($M$52&gt;=Datenblatt!$B$47,"",IF(AND(($J$52+$K$52/10)&gt;=Datenblatt!$B$50,($J$52+$K$52/10)&lt;=Datenblatt!$B$51),ROUND($N15+$N15*Datenblatt!$B$49,0),IF(AND(($J$52+$K$52/10)&gt;=Datenblatt!$B$54,(($J$52+$K$52/10))&lt;=Datenblatt!$B$55),ROUND($N15+$N15*Datenblatt!$B$53,0),IF(($J$52+$K$52/10)&lt;Datenblatt!$B$50,$N15,"")))))</f>
        <v/>
      </c>
      <c r="P15" s="85" t="str">
        <f aca="false">IF(F15="","",IF($M$52&lt;Datenblatt!$B$47,"",ROUNDDOWN(N15+N15*Datenblatt!$B$45,0)))</f>
        <v/>
      </c>
      <c r="Q15" s="103" t="str">
        <f aca="false">IF(F15="","",$I$7)</f>
        <v/>
      </c>
      <c r="R15" s="104" t="str">
        <f aca="false">IF(F15="","",IF($P$8="",$P$7,$P$8))</f>
        <v/>
      </c>
      <c r="S15" s="104"/>
      <c r="T15" s="104"/>
      <c r="U15" s="86" t="str">
        <f aca="false">IF(N15=0,"",IF(AND(($J$52+$K$52/10)&gt;=Datenblatt!$B$55,($J$52+$K$52/10)&lt;=Datenblatt!$B$56,Muster!$M$52&gt;=Datenblatt!$B$48),"P=-10% wg.Zuglänge;G=-20%_Lok+ 5-Wag.",IF(AND(($J$52+$K$52/10)&gt;=Datenblatt!$B$51,($J$52+$K$52/10)&lt;=Datenblatt!$B$52,Muster!$M$52&gt;=Datenblatt!$B$48),"P=-5% wg.Zuglänge;G=-20%_Lok+ 5-Wag.",IF(AND(($J$52+$K$52/10)&gt;=Datenblatt!$B$51,($J$52+$K$52/10)&lt;=Datenblatt!$B$52),"P=-5% wg.Zuglänge",IF(AND(($J$52+$K$52/10)&gt;=Datenblatt!$B$55,($J$52+$K$52/10)&lt;=Datenblatt!$B$56),"P=-10% wg.Zuglänge",IF(Muster!$M$52&gt;=Datenblatt!$B$48,"G=-20%_Lok+ 5-Wag.",""))))))</f>
        <v/>
      </c>
      <c r="V15" s="86"/>
      <c r="W15" s="102"/>
    </row>
    <row r="16" s="74" customFormat="true" ht="24.95" hidden="false" customHeight="true" outlineLevel="0" collapsed="false">
      <c r="A16" s="89" t="str">
        <f aca="false">IF(F16="","",A15+1)</f>
        <v/>
      </c>
      <c r="B16" s="90"/>
      <c r="C16" s="91"/>
      <c r="D16" s="92"/>
      <c r="E16" s="93"/>
      <c r="F16" s="94"/>
      <c r="G16" s="95" t="str">
        <f aca="false">IF(F16="","",VLOOKUP(D16,Datenblatt!$A$67:$O$342,2))</f>
        <v/>
      </c>
      <c r="H16" s="96" t="str">
        <f aca="false">IF(F16="","",IF(OR(L16=0,L16=""),"",VLOOKUP(D16,Datenblatt!$A$67:$O$342,11)))</f>
        <v/>
      </c>
      <c r="I16" s="97" t="str">
        <f aca="false">IF(F16="","",IF(L16&gt;0.5,"",VLOOKUP(D16,Datenblatt!$A$67:$O$342,11)))</f>
        <v/>
      </c>
      <c r="J16" s="96" t="str">
        <f aca="false">IF(F16="","",IF(W16="(K)",VLOOKUP(D16,Datenblatt!$A$67:$O$342,13),VLOOKUP(D16,Datenblatt!$A$67:$O$342,8)))</f>
        <v/>
      </c>
      <c r="K16" s="97" t="str">
        <f aca="false">IF(G16="","",IF(W16="(K)",VLOOKUP(D16,Datenblatt!$A$67:$O$342,14),VLOOKUP(D16,Datenblatt!$A$67:$O$342,9)))</f>
        <v/>
      </c>
      <c r="L16" s="98"/>
      <c r="M16" s="97" t="str">
        <f aca="false">IF(F16="","",IF(W16="(K)",VLOOKUP(D16,Datenblatt!$A$67:$O$342,15)+L16,VLOOKUP(D16,Datenblatt!$A$67:$O$342,10)+L16))</f>
        <v/>
      </c>
      <c r="N16" s="99" t="str">
        <f aca="false">IF(F16="","",IF(W16="Bremse defekt",0,IF(AND(VLOOKUP(D16,Datenblatt!$A$67:$O$342,12)&gt;1,W16="(k)",M16&lt;VLOOKUP(D16,Datenblatt!$A$67:$O$342,12)),M16,IF(AND(VLOOKUP(D16,Datenblatt!$A$67:$O$342,12)&gt;1,W16="(k)",OR(M16&gt;VLOOKUP(D16,Datenblatt!$A$67:$O$342,12),M16=VLOOKUP(D16,Datenblatt!$A$67:$O$342,12))),VLOOKUP(D16,Datenblatt!$A$67:$O$342,12),IF(AND(VLOOKUP(D16,Datenblatt!$A$67:$J$342,3)&gt;1,OR(M16&gt;VLOOKUP(D16,Datenblatt!$A$67:$J$342,4),M16=VLOOKUP(D16,Datenblatt!$A$67:$J$342,4))),VLOOKUP(D16,Datenblatt!$A$67:$J$342,4),IF(AND(VLOOKUP(D16,Datenblatt!$A$67:$J$342,3)&gt;1,M16&lt;VLOOKUP(D16,Datenblatt!$A$67:$J$342,4)),M16,IF(OR(M16&gt;VLOOKUP(D16,Datenblatt!$A$67:$J$342,7),VLOOKUP(D16,Datenblatt!$A$67:$J$342,7)=M16),VLOOKUP(D16,Datenblatt!$A$67:$J$342,6),IF(M16&lt;VLOOKUP(D16,Datenblatt!$A$67:$J$342,7),VLOOKUP(D16,Datenblatt!$A$67:$J$342,5),""))))))))</f>
        <v/>
      </c>
      <c r="O16" s="84" t="str">
        <f aca="false">IF(F16="","",IF($M$52&gt;=Datenblatt!$B$47,"",IF(AND(($J$52+$K$52/10)&gt;=Datenblatt!$B$50,($J$52+$K$52/10)&lt;=Datenblatt!$B$51),ROUND($N16+$N16*Datenblatt!$B$49,0),IF(AND(($J$52+$K$52/10)&gt;=Datenblatt!$B$54,(($J$52+$K$52/10))&lt;=Datenblatt!$B$55),ROUND($N16+$N16*Datenblatt!$B$53,0),IF(($J$52+$K$52/10)&lt;Datenblatt!$B$50,$N16,"")))))</f>
        <v/>
      </c>
      <c r="P16" s="85" t="str">
        <f aca="false">IF(F16="","",IF($M$52&lt;Datenblatt!$B$47,"",ROUNDDOWN(N16+N16*Datenblatt!$B$45,0)))</f>
        <v/>
      </c>
      <c r="Q16" s="103" t="str">
        <f aca="false">IF(F16="","",$I$7)</f>
        <v/>
      </c>
      <c r="R16" s="104" t="str">
        <f aca="false">IF(F16="","",IF($P$8="",$P$7,$P$8))</f>
        <v/>
      </c>
      <c r="S16" s="104"/>
      <c r="T16" s="104"/>
      <c r="U16" s="86" t="str">
        <f aca="false">IF(N16=0,"",IF(AND(($J$52+$K$52/10)&gt;=Datenblatt!$B$55,($J$52+$K$52/10)&lt;=Datenblatt!$B$56,Muster!$M$52&gt;=Datenblatt!$B$48),"P=-10% wg.Zuglänge;G=-20%_Lok+ 5-Wag.",IF(AND(($J$52+$K$52/10)&gt;=Datenblatt!$B$51,($J$52+$K$52/10)&lt;=Datenblatt!$B$52,Muster!$M$52&gt;=Datenblatt!$B$48),"P=-5% wg.Zuglänge;G=-20%_Lok+ 5-Wag.",IF(AND(($J$52+$K$52/10)&gt;=Datenblatt!$B$51,($J$52+$K$52/10)&lt;=Datenblatt!$B$52),"P=-5% wg.Zuglänge",IF(AND(($J$52+$K$52/10)&gt;=Datenblatt!$B$55,($J$52+$K$52/10)&lt;=Datenblatt!$B$56),"P=-10% wg.Zuglänge",IF(Muster!$M$52&gt;=Datenblatt!$B$48,"G=-20%_Lok+ 5-Wag.",""))))))</f>
        <v/>
      </c>
      <c r="V16" s="86"/>
      <c r="W16" s="102"/>
    </row>
    <row r="17" s="74" customFormat="true" ht="24.95" hidden="false" customHeight="true" outlineLevel="0" collapsed="false">
      <c r="A17" s="89" t="str">
        <f aca="false">IF(F17="","",A16+1)</f>
        <v/>
      </c>
      <c r="B17" s="90"/>
      <c r="C17" s="91"/>
      <c r="D17" s="92"/>
      <c r="E17" s="93"/>
      <c r="F17" s="94"/>
      <c r="G17" s="95" t="str">
        <f aca="false">IF(F17="","",VLOOKUP(D17,Datenblatt!$A$67:$O$342,2))</f>
        <v/>
      </c>
      <c r="H17" s="96" t="str">
        <f aca="false">IF(F17="","",IF(OR(L17=0,L17=""),"",VLOOKUP(D17,Datenblatt!$A$67:$O$342,11)))</f>
        <v/>
      </c>
      <c r="I17" s="97" t="str">
        <f aca="false">IF(F17="","",IF(L17&gt;0.5,"",VLOOKUP(D17,Datenblatt!$A$67:$O$342,11)))</f>
        <v/>
      </c>
      <c r="J17" s="96" t="str">
        <f aca="false">IF(F17="","",IF(W17="(K)",VLOOKUP(D17,Datenblatt!$A$67:$O$342,13),VLOOKUP(D17,Datenblatt!$A$67:$O$342,8)))</f>
        <v/>
      </c>
      <c r="K17" s="97" t="str">
        <f aca="false">IF(G17="","",IF(W17="(K)",VLOOKUP(D17,Datenblatt!$A$67:$O$342,14),VLOOKUP(D17,Datenblatt!$A$67:$O$342,9)))</f>
        <v/>
      </c>
      <c r="L17" s="98"/>
      <c r="M17" s="97" t="str">
        <f aca="false">IF(F17="","",IF(W17="(K)",VLOOKUP(D17,Datenblatt!$A$67:$O$342,15)+L17,VLOOKUP(D17,Datenblatt!$A$67:$O$342,10)+L17))</f>
        <v/>
      </c>
      <c r="N17" s="99" t="str">
        <f aca="false">IF(F17="","",IF(W17="Bremse defekt",0,IF(AND(VLOOKUP(D17,Datenblatt!$A$67:$O$342,12)&gt;1,W17="(k)",M17&lt;VLOOKUP(D17,Datenblatt!$A$67:$O$342,12)),M17,IF(AND(VLOOKUP(D17,Datenblatt!$A$67:$O$342,12)&gt;1,W17="(k)",OR(M17&gt;VLOOKUP(D17,Datenblatt!$A$67:$O$342,12),M17=VLOOKUP(D17,Datenblatt!$A$67:$O$342,12))),VLOOKUP(D17,Datenblatt!$A$67:$O$342,12),IF(AND(VLOOKUP(D17,Datenblatt!$A$67:$J$342,3)&gt;1,OR(M17&gt;VLOOKUP(D17,Datenblatt!$A$67:$J$342,4),M17=VLOOKUP(D17,Datenblatt!$A$67:$J$342,4))),VLOOKUP(D17,Datenblatt!$A$67:$J$342,4),IF(AND(VLOOKUP(D17,Datenblatt!$A$67:$J$342,3)&gt;1,M17&lt;VLOOKUP(D17,Datenblatt!$A$67:$J$342,4)),M17,IF(OR(M17&gt;VLOOKUP(D17,Datenblatt!$A$67:$J$342,7),VLOOKUP(D17,Datenblatt!$A$67:$J$342,7)=M17),VLOOKUP(D17,Datenblatt!$A$67:$J$342,6),IF(M17&lt;VLOOKUP(D17,Datenblatt!$A$67:$J$342,7),VLOOKUP(D17,Datenblatt!$A$67:$J$342,5),""))))))))</f>
        <v/>
      </c>
      <c r="O17" s="84" t="str">
        <f aca="false">IF(F17="","",IF($M$52&gt;=Datenblatt!$B$47,"",IF(AND(($J$52+$K$52/10)&gt;=Datenblatt!$B$50,($J$52+$K$52/10)&lt;=Datenblatt!$B$51),ROUND($N17+$N17*Datenblatt!$B$49,0),IF(AND(($J$52+$K$52/10)&gt;=Datenblatt!$B$54,(($J$52+$K$52/10))&lt;=Datenblatt!$B$55),ROUND($N17+$N17*Datenblatt!$B$53,0),IF(($J$52+$K$52/10)&lt;Datenblatt!$B$50,$N17,"")))))</f>
        <v/>
      </c>
      <c r="P17" s="85" t="str">
        <f aca="false">IF(F17="","",IF($M$52&lt;Datenblatt!$B$47,"",ROUNDDOWN(N17+N17*Datenblatt!$B$45,0)))</f>
        <v/>
      </c>
      <c r="Q17" s="103" t="str">
        <f aca="false">IF(F17="","",$I$7)</f>
        <v/>
      </c>
      <c r="R17" s="104" t="str">
        <f aca="false">IF(F17="","",IF($P$8="",$P$7,$P$8))</f>
        <v/>
      </c>
      <c r="S17" s="104"/>
      <c r="T17" s="104"/>
      <c r="U17" s="86" t="str">
        <f aca="false">IF(N17=0,"",IF(AND(($J$52+$K$52/10)&gt;=Datenblatt!$B$55,($J$52+$K$52/10)&lt;=Datenblatt!$B$56,Muster!$M$52&gt;=Datenblatt!$B$48),"P=-10% wg.Zuglänge;G=-20%_Lok+ 5-Wag.",IF(AND(($J$52+$K$52/10)&gt;=Datenblatt!$B$51,($J$52+$K$52/10)&lt;=Datenblatt!$B$52,Muster!$M$52&gt;=Datenblatt!$B$48),"P=-5% wg.Zuglänge;G=-20%_Lok+ 5-Wag.",IF(AND(($J$52+$K$52/10)&gt;=Datenblatt!$B$51,($J$52+$K$52/10)&lt;=Datenblatt!$B$52),"P=-5% wg.Zuglänge",IF(AND(($J$52+$K$52/10)&gt;=Datenblatt!$B$55,($J$52+$K$52/10)&lt;=Datenblatt!$B$56),"P=-10% wg.Zuglänge",IF(Muster!$M$52&gt;=Datenblatt!$B$48,"G=-20%_Lok+ 5-Wag.",""))))))</f>
        <v/>
      </c>
      <c r="V17" s="86"/>
      <c r="W17" s="102"/>
    </row>
    <row r="18" s="74" customFormat="true" ht="24.95" hidden="false" customHeight="true" outlineLevel="0" collapsed="false">
      <c r="A18" s="89" t="str">
        <f aca="false">IF(F18="","",A17+1)</f>
        <v/>
      </c>
      <c r="B18" s="90"/>
      <c r="C18" s="91"/>
      <c r="D18" s="92"/>
      <c r="E18" s="105"/>
      <c r="F18" s="106"/>
      <c r="G18" s="95" t="str">
        <f aca="false">IF(F18="","",VLOOKUP(D18,Datenblatt!$A$67:$O$342,2))</f>
        <v/>
      </c>
      <c r="H18" s="96" t="str">
        <f aca="false">IF(F18="","",IF(OR(L18=0,L18=""),"",VLOOKUP(D18,Datenblatt!$A$67:$O$342,11)))</f>
        <v/>
      </c>
      <c r="I18" s="97" t="str">
        <f aca="false">IF(F18="","",IF(L18&gt;0.5,"",VLOOKUP(D18,Datenblatt!$A$67:$O$342,11)))</f>
        <v/>
      </c>
      <c r="J18" s="96" t="str">
        <f aca="false">IF(F18="","",IF(W18="(K)",VLOOKUP(D18,Datenblatt!$A$67:$O$342,13),VLOOKUP(D18,Datenblatt!$A$67:$O$342,8)))</f>
        <v/>
      </c>
      <c r="K18" s="97" t="str">
        <f aca="false">IF(G18="","",IF(W18="(K)",VLOOKUP(D18,Datenblatt!$A$67:$O$342,14),VLOOKUP(D18,Datenblatt!$A$67:$O$342,9)))</f>
        <v/>
      </c>
      <c r="L18" s="98"/>
      <c r="M18" s="97" t="str">
        <f aca="false">IF(F18="","",IF(W18="(K)",VLOOKUP(D18,Datenblatt!$A$67:$O$342,15)+L18,VLOOKUP(D18,Datenblatt!$A$67:$O$342,10)+L18))</f>
        <v/>
      </c>
      <c r="N18" s="99" t="str">
        <f aca="false">IF(F18="","",IF(W18="Bremse defekt",0,IF(AND(VLOOKUP(D18,Datenblatt!$A$67:$O$342,12)&gt;1,W18="(k)",M18&lt;VLOOKUP(D18,Datenblatt!$A$67:$O$342,12)),M18,IF(AND(VLOOKUP(D18,Datenblatt!$A$67:$O$342,12)&gt;1,W18="(k)",OR(M18&gt;VLOOKUP(D18,Datenblatt!$A$67:$O$342,12),M18=VLOOKUP(D18,Datenblatt!$A$67:$O$342,12))),VLOOKUP(D18,Datenblatt!$A$67:$O$342,12),IF(AND(VLOOKUP(D18,Datenblatt!$A$67:$J$342,3)&gt;1,OR(M18&gt;VLOOKUP(D18,Datenblatt!$A$67:$J$342,4),M18=VLOOKUP(D18,Datenblatt!$A$67:$J$342,4))),VLOOKUP(D18,Datenblatt!$A$67:$J$342,4),IF(AND(VLOOKUP(D18,Datenblatt!$A$67:$J$342,3)&gt;1,M18&lt;VLOOKUP(D18,Datenblatt!$A$67:$J$342,4)),M18,IF(OR(M18&gt;VLOOKUP(D18,Datenblatt!$A$67:$J$342,7),VLOOKUP(D18,Datenblatt!$A$67:$J$342,7)=M18),VLOOKUP(D18,Datenblatt!$A$67:$J$342,6),IF(M18&lt;VLOOKUP(D18,Datenblatt!$A$67:$J$342,7),VLOOKUP(D18,Datenblatt!$A$67:$J$342,5),""))))))))</f>
        <v/>
      </c>
      <c r="O18" s="84" t="str">
        <f aca="false">IF(F18="","",IF($M$52&gt;=Datenblatt!$B$47,"",IF(AND(($J$52+$K$52/10)&gt;=Datenblatt!$B$50,($J$52+$K$52/10)&lt;=Datenblatt!$B$51),ROUND($N18+$N18*Datenblatt!$B$49,0),IF(AND(($J$52+$K$52/10)&gt;=Datenblatt!$B$54,(($J$52+$K$52/10))&lt;=Datenblatt!$B$55),ROUND($N18+$N18*Datenblatt!$B$53,0),IF(($J$52+$K$52/10)&lt;Datenblatt!$B$50,$N18,"")))))</f>
        <v/>
      </c>
      <c r="P18" s="85" t="str">
        <f aca="false">IF(F18="","",IF($M$52&lt;Datenblatt!$B$47,"",ROUNDDOWN(N18+N18*Datenblatt!$B$45,0)))</f>
        <v/>
      </c>
      <c r="Q18" s="103" t="str">
        <f aca="false">IF(F18="","",$I$7)</f>
        <v/>
      </c>
      <c r="R18" s="104" t="str">
        <f aca="false">IF(F18="","",IF($P$8="",$P$7,$P$8))</f>
        <v/>
      </c>
      <c r="S18" s="104"/>
      <c r="T18" s="104"/>
      <c r="U18" s="86" t="str">
        <f aca="false">IF(N18=0,"",IF(AND(($J$52+$K$52/10)&gt;=Datenblatt!$B$55,($J$52+$K$52/10)&lt;=Datenblatt!$B$56,Muster!$M$52&gt;=Datenblatt!$B$48),"P=-10% wg.Zuglänge;G=-20%_Lok+ 5-Wag.",IF(AND(($J$52+$K$52/10)&gt;=Datenblatt!$B$51,($J$52+$K$52/10)&lt;=Datenblatt!$B$52,Muster!$M$52&gt;=Datenblatt!$B$48),"P=-5% wg.Zuglänge;G=-20%_Lok+ 5-Wag.",IF(AND(($J$52+$K$52/10)&gt;=Datenblatt!$B$51,($J$52+$K$52/10)&lt;=Datenblatt!$B$52),"P=-5% wg.Zuglänge",IF(AND(($J$52+$K$52/10)&gt;=Datenblatt!$B$55,($J$52+$K$52/10)&lt;=Datenblatt!$B$56),"P=-10% wg.Zuglänge",IF(Muster!$M$52&gt;=Datenblatt!$B$48,"G=-20%_Lok+ 5-Wag.",""))))))</f>
        <v/>
      </c>
      <c r="V18" s="86"/>
      <c r="W18" s="102"/>
    </row>
    <row r="19" s="74" customFormat="true" ht="24.95" hidden="false" customHeight="true" outlineLevel="0" collapsed="false">
      <c r="A19" s="89" t="str">
        <f aca="false">IF(F19="","",A18+1)</f>
        <v/>
      </c>
      <c r="B19" s="90"/>
      <c r="C19" s="91"/>
      <c r="D19" s="92"/>
      <c r="E19" s="105"/>
      <c r="F19" s="106"/>
      <c r="G19" s="95" t="str">
        <f aca="false">IF(F19="","",VLOOKUP(D19,Datenblatt!$A$67:$O$342,2))</f>
        <v/>
      </c>
      <c r="H19" s="96" t="str">
        <f aca="false">IF(F19="","",IF(OR(L19=0,L19=""),"",VLOOKUP(D19,Datenblatt!$A$67:$O$342,11)))</f>
        <v/>
      </c>
      <c r="I19" s="97" t="str">
        <f aca="false">IF(F19="","",IF(L19&gt;0.5,"",VLOOKUP(D19,Datenblatt!$A$67:$O$342,11)))</f>
        <v/>
      </c>
      <c r="J19" s="96" t="str">
        <f aca="false">IF(F19="","",IF(W19="(K)",VLOOKUP(D19,Datenblatt!$A$67:$O$342,13),VLOOKUP(D19,Datenblatt!$A$67:$O$342,8)))</f>
        <v/>
      </c>
      <c r="K19" s="97" t="str">
        <f aca="false">IF(G19="","",IF(W19="(K)",VLOOKUP(D19,Datenblatt!$A$67:$O$342,14),VLOOKUP(D19,Datenblatt!$A$67:$O$342,9)))</f>
        <v/>
      </c>
      <c r="L19" s="98"/>
      <c r="M19" s="97" t="str">
        <f aca="false">IF(F19="","",IF(W19="(K)",VLOOKUP(D19,Datenblatt!$A$67:$O$342,15)+L19,VLOOKUP(D19,Datenblatt!$A$67:$O$342,10)+L19))</f>
        <v/>
      </c>
      <c r="N19" s="99" t="str">
        <f aca="false">IF(F19="","",IF(W19="Bremse defekt",0,IF(AND(VLOOKUP(D19,Datenblatt!$A$67:$O$342,12)&gt;1,W19="(k)",M19&lt;VLOOKUP(D19,Datenblatt!$A$67:$O$342,12)),M19,IF(AND(VLOOKUP(D19,Datenblatt!$A$67:$O$342,12)&gt;1,W19="(k)",OR(M19&gt;VLOOKUP(D19,Datenblatt!$A$67:$O$342,12),M19=VLOOKUP(D19,Datenblatt!$A$67:$O$342,12))),VLOOKUP(D19,Datenblatt!$A$67:$O$342,12),IF(AND(VLOOKUP(D19,Datenblatt!$A$67:$J$342,3)&gt;1,OR(M19&gt;VLOOKUP(D19,Datenblatt!$A$67:$J$342,4),M19=VLOOKUP(D19,Datenblatt!$A$67:$J$342,4))),VLOOKUP(D19,Datenblatt!$A$67:$J$342,4),IF(AND(VLOOKUP(D19,Datenblatt!$A$67:$J$342,3)&gt;1,M19&lt;VLOOKUP(D19,Datenblatt!$A$67:$J$342,4)),M19,IF(OR(M19&gt;VLOOKUP(D19,Datenblatt!$A$67:$J$342,7),VLOOKUP(D19,Datenblatt!$A$67:$J$342,7)=M19),VLOOKUP(D19,Datenblatt!$A$67:$J$342,6),IF(M19&lt;VLOOKUP(D19,Datenblatt!$A$67:$J$342,7),VLOOKUP(D19,Datenblatt!$A$67:$J$342,5),""))))))))</f>
        <v/>
      </c>
      <c r="O19" s="84" t="str">
        <f aca="false">IF(F19="","",IF(($J$52+$K$52/10)&lt;Datenblatt!$B$51,$N19,IF(AND(($J$52+$K$52/10)&gt;=Datenblatt!$B$51,($J$52+$K$52/10)&lt;=Datenblatt!$B$52),ROUNDDOWN($N19+$N19*Datenblatt!$B$50,0),IF(AND(($J$52+$K$52/10)&gt;=Datenblatt!$B$55,(($J$52+$K$52/10))&lt;=Datenblatt!$B$56),ROUNDDOWN($N19+$N19*Datenblatt!$B$54,0),""))))</f>
        <v/>
      </c>
      <c r="P19" s="85"/>
      <c r="Q19" s="103" t="str">
        <f aca="false">IF(F19="","",$I$7)</f>
        <v/>
      </c>
      <c r="R19" s="104" t="str">
        <f aca="false">IF(F19="","",IF($P$8="",$P$7,$P$8))</f>
        <v/>
      </c>
      <c r="S19" s="104"/>
      <c r="T19" s="104"/>
      <c r="U19" s="107" t="str">
        <f aca="false">IF(N19="","",IF(($J$52+$K$52/10)&gt;Datenblatt!$B$56,"Zuglänge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19" s="107"/>
      <c r="W19" s="102"/>
    </row>
    <row r="20" s="74" customFormat="true" ht="24.95" hidden="false" customHeight="true" outlineLevel="0" collapsed="false">
      <c r="A20" s="89" t="str">
        <f aca="false">IF(F20="","",A19+1)</f>
        <v/>
      </c>
      <c r="B20" s="90"/>
      <c r="C20" s="91"/>
      <c r="D20" s="92"/>
      <c r="E20" s="105"/>
      <c r="F20" s="106"/>
      <c r="G20" s="95" t="str">
        <f aca="false">IF(F20="","",VLOOKUP(D20,Datenblatt!$A$67:$O$342,2))</f>
        <v/>
      </c>
      <c r="H20" s="96" t="str">
        <f aca="false">IF(F20="","",IF(OR(L20=0,L20=""),"",VLOOKUP(D20,Datenblatt!$A$67:$O$342,11)))</f>
        <v/>
      </c>
      <c r="I20" s="97" t="str">
        <f aca="false">IF(F20="","",IF(L20&gt;0.5,"",VLOOKUP(D20,Datenblatt!$A$67:$O$342,11)))</f>
        <v/>
      </c>
      <c r="J20" s="96" t="str">
        <f aca="false">IF(F20="","",IF(W20="(K)",VLOOKUP(D20,Datenblatt!$A$67:$O$342,13),VLOOKUP(D20,Datenblatt!$A$67:$O$342,8)))</f>
        <v/>
      </c>
      <c r="K20" s="97" t="str">
        <f aca="false">IF(G20="","",IF(W20="(K)",VLOOKUP(D20,Datenblatt!$A$67:$O$342,14),VLOOKUP(D20,Datenblatt!$A$67:$O$342,9)))</f>
        <v/>
      </c>
      <c r="L20" s="98"/>
      <c r="M20" s="97" t="str">
        <f aca="false">IF(F20="","",IF(W20="(K)",VLOOKUP(D20,Datenblatt!$A$67:$O$342,15)+L20,VLOOKUP(D20,Datenblatt!$A$67:$O$342,10)+L20))</f>
        <v/>
      </c>
      <c r="N20" s="99" t="str">
        <f aca="false">IF(F20="","",IF(W20="Bremse defekt",0,IF(AND(VLOOKUP(D20,Datenblatt!$A$67:$O$342,12)&gt;1,W20="(k)",M20&lt;VLOOKUP(D20,Datenblatt!$A$67:$O$342,12)),M20,IF(AND(VLOOKUP(D20,Datenblatt!$A$67:$O$342,12)&gt;1,W20="(k)",OR(M20&gt;VLOOKUP(D20,Datenblatt!$A$67:$O$342,12),M20=VLOOKUP(D20,Datenblatt!$A$67:$O$342,12))),VLOOKUP(D20,Datenblatt!$A$67:$O$342,12),IF(AND(VLOOKUP(D20,Datenblatt!$A$67:$J$342,3)&gt;1,OR(M20&gt;VLOOKUP(D20,Datenblatt!$A$67:$J$342,4),M20=VLOOKUP(D20,Datenblatt!$A$67:$J$342,4))),VLOOKUP(D20,Datenblatt!$A$67:$J$342,4),IF(AND(VLOOKUP(D20,Datenblatt!$A$67:$J$342,3)&gt;1,M20&lt;VLOOKUP(D20,Datenblatt!$A$67:$J$342,4)),M20,IF(OR(M20&gt;VLOOKUP(D20,Datenblatt!$A$67:$J$342,7),VLOOKUP(D20,Datenblatt!$A$67:$J$342,7)=M20),VLOOKUP(D20,Datenblatt!$A$67:$J$342,6),IF(M20&lt;VLOOKUP(D20,Datenblatt!$A$67:$J$342,7),VLOOKUP(D20,Datenblatt!$A$67:$J$342,5),""))))))))</f>
        <v/>
      </c>
      <c r="O20" s="84" t="str">
        <f aca="false">IF(F20="","",IF(($J$52+$K$52/10)&lt;Datenblatt!$B$51,$N20,IF(AND(($J$52+$K$52/10)&gt;=Datenblatt!$B$51,($J$52+$K$52/10)&lt;=Datenblatt!$B$52),ROUNDDOWN($N20+$N20*Datenblatt!$B$50,0),IF(AND(($J$52+$K$52/10)&gt;=Datenblatt!$B$55,(($J$52+$K$52/10))&lt;=Datenblatt!$B$56),ROUNDDOWN($N20+$N20*Datenblatt!$B$54,0),""))))</f>
        <v/>
      </c>
      <c r="P20" s="85"/>
      <c r="Q20" s="103" t="str">
        <f aca="false">IF(F20="","",$I$7)</f>
        <v/>
      </c>
      <c r="R20" s="104" t="str">
        <f aca="false">IF(F20="","",IF($P$8="",$P$7,$P$8))</f>
        <v/>
      </c>
      <c r="S20" s="104"/>
      <c r="T20" s="104"/>
      <c r="U20" s="107" t="str">
        <f aca="false">IF(N20="","",IF(($J$52+$K$52/10)&gt;Datenblatt!$B$56,"Zuglänge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20" s="107"/>
      <c r="W20" s="102"/>
    </row>
    <row r="21" s="74" customFormat="true" ht="24.95" hidden="false" customHeight="true" outlineLevel="0" collapsed="false">
      <c r="A21" s="89" t="str">
        <f aca="false">IF(F21="","",A20+1)</f>
        <v/>
      </c>
      <c r="B21" s="90"/>
      <c r="C21" s="91"/>
      <c r="D21" s="92"/>
      <c r="E21" s="105"/>
      <c r="F21" s="106"/>
      <c r="G21" s="95" t="str">
        <f aca="false">IF(F21="","",VLOOKUP(D21,Datenblatt!$A$67:$O$342,2))</f>
        <v/>
      </c>
      <c r="H21" s="96" t="str">
        <f aca="false">IF(F21="","",IF(OR(L21=0,L21=""),"",VLOOKUP(D21,Datenblatt!$A$67:$O$342,11)))</f>
        <v/>
      </c>
      <c r="I21" s="97" t="str">
        <f aca="false">IF(F21="","",IF(L21&gt;0.5,"",VLOOKUP(D21,Datenblatt!$A$67:$O$342,11)))</f>
        <v/>
      </c>
      <c r="J21" s="96" t="str">
        <f aca="false">IF(F21="","",IF(W21="(K)",VLOOKUP(D21,Datenblatt!$A$67:$O$342,13),VLOOKUP(D21,Datenblatt!$A$67:$O$342,8)))</f>
        <v/>
      </c>
      <c r="K21" s="97" t="str">
        <f aca="false">IF(G21="","",IF(W21="(K)",VLOOKUP(D21,Datenblatt!$A$67:$O$342,14),VLOOKUP(D21,Datenblatt!$A$67:$O$342,9)))</f>
        <v/>
      </c>
      <c r="L21" s="98"/>
      <c r="M21" s="97" t="str">
        <f aca="false">IF(F21="","",IF(W21="(K)",VLOOKUP(D21,Datenblatt!$A$67:$O$342,15)+L21,VLOOKUP(D21,Datenblatt!$A$67:$O$342,10)+L21))</f>
        <v/>
      </c>
      <c r="N21" s="99" t="str">
        <f aca="false">IF(F21="","",IF(W21="Bremse defekt",0,IF(AND(VLOOKUP(D21,Datenblatt!$A$67:$O$342,12)&gt;1,W21="(k)",M21&lt;VLOOKUP(D21,Datenblatt!$A$67:$O$342,12)),M21,IF(AND(VLOOKUP(D21,Datenblatt!$A$67:$O$342,12)&gt;1,W21="(k)",OR(M21&gt;VLOOKUP(D21,Datenblatt!$A$67:$O$342,12),M21=VLOOKUP(D21,Datenblatt!$A$67:$O$342,12))),VLOOKUP(D21,Datenblatt!$A$67:$O$342,12),IF(AND(VLOOKUP(D21,Datenblatt!$A$67:$J$342,3)&gt;1,OR(M21&gt;VLOOKUP(D21,Datenblatt!$A$67:$J$342,4),M21=VLOOKUP(D21,Datenblatt!$A$67:$J$342,4))),VLOOKUP(D21,Datenblatt!$A$67:$J$342,4),IF(AND(VLOOKUP(D21,Datenblatt!$A$67:$J$342,3)&gt;1,M21&lt;VLOOKUP(D21,Datenblatt!$A$67:$J$342,4)),M21,IF(OR(M21&gt;VLOOKUP(D21,Datenblatt!$A$67:$J$342,7),VLOOKUP(D21,Datenblatt!$A$67:$J$342,7)=M21),VLOOKUP(D21,Datenblatt!$A$67:$J$342,6),IF(M21&lt;VLOOKUP(D21,Datenblatt!$A$67:$J$342,7),VLOOKUP(D21,Datenblatt!$A$67:$J$342,5),""))))))))</f>
        <v/>
      </c>
      <c r="O21" s="84" t="str">
        <f aca="false">IF(F21="","",IF(($J$52+$K$52/10)&lt;Datenblatt!$B$51,$N21,IF(AND(($J$52+$K$52/10)&gt;=Datenblatt!$B$51,($J$52+$K$52/10)&lt;=Datenblatt!$B$52),ROUNDDOWN($N21+$N21*Datenblatt!$B$50,0),IF(AND(($J$52+$K$52/10)&gt;=Datenblatt!$B$55,(($J$52+$K$52/10))&lt;=Datenblatt!$B$56),ROUNDDOWN($N21+$N21*Datenblatt!$B$54,0),""))))</f>
        <v/>
      </c>
      <c r="P21" s="85"/>
      <c r="Q21" s="103" t="str">
        <f aca="false">IF(F21="","",$I$7)</f>
        <v/>
      </c>
      <c r="R21" s="104" t="str">
        <f aca="false">IF(F21="","",IF($P$8="",$P$7,$P$8))</f>
        <v/>
      </c>
      <c r="S21" s="104"/>
      <c r="T21" s="104"/>
      <c r="U21" s="107" t="str">
        <f aca="false">IF(N21="","",IF(($J$52+$K$52/10)&gt;Datenblatt!$B$56,"Zuglänge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21" s="107"/>
      <c r="W21" s="102"/>
    </row>
    <row r="22" s="74" customFormat="true" ht="24.95" hidden="false" customHeight="true" outlineLevel="0" collapsed="false">
      <c r="A22" s="89" t="str">
        <f aca="false">IF(F22="","",A21+1)</f>
        <v/>
      </c>
      <c r="B22" s="90"/>
      <c r="C22" s="91"/>
      <c r="D22" s="92"/>
      <c r="E22" s="105"/>
      <c r="F22" s="106"/>
      <c r="G22" s="95" t="str">
        <f aca="false">IF(F22="","",VLOOKUP(D22,Datenblatt!$A$67:$O$342,2))</f>
        <v/>
      </c>
      <c r="H22" s="96" t="str">
        <f aca="false">IF(F22="","",IF(OR(L22=0,L22=""),"",VLOOKUP(D22,Datenblatt!$A$67:$O$342,11)))</f>
        <v/>
      </c>
      <c r="I22" s="97" t="str">
        <f aca="false">IF(F22="","",IF(L22&gt;0.5,"",VLOOKUP(D22,Datenblatt!$A$67:$O$342,11)))</f>
        <v/>
      </c>
      <c r="J22" s="96" t="str">
        <f aca="false">IF(F22="","",IF(W22="(K)",VLOOKUP(D22,Datenblatt!$A$67:$O$342,13),VLOOKUP(D22,Datenblatt!$A$67:$O$342,8)))</f>
        <v/>
      </c>
      <c r="K22" s="97" t="str">
        <f aca="false">IF(G22="","",IF(W22="(K)",VLOOKUP(D22,Datenblatt!$A$67:$O$342,14),VLOOKUP(D22,Datenblatt!$A$67:$O$342,9)))</f>
        <v/>
      </c>
      <c r="L22" s="98"/>
      <c r="M22" s="97" t="str">
        <f aca="false">IF(F22="","",IF(W22="(K)",VLOOKUP(D22,Datenblatt!$A$67:$O$342,15)+L22,VLOOKUP(D22,Datenblatt!$A$67:$O$342,10)+L22))</f>
        <v/>
      </c>
      <c r="N22" s="99" t="str">
        <f aca="false">IF(F22="","",IF(W22="Bremse defekt",0,IF(AND(VLOOKUP(D22,Datenblatt!$A$67:$O$342,12)&gt;1,W22="(k)",M22&lt;VLOOKUP(D22,Datenblatt!$A$67:$O$342,12)),M22,IF(AND(VLOOKUP(D22,Datenblatt!$A$67:$O$342,12)&gt;1,W22="(k)",OR(M22&gt;VLOOKUP(D22,Datenblatt!$A$67:$O$342,12),M22=VLOOKUP(D22,Datenblatt!$A$67:$O$342,12))),VLOOKUP(D22,Datenblatt!$A$67:$O$342,12),IF(AND(VLOOKUP(D22,Datenblatt!$A$67:$J$342,3)&gt;1,OR(M22&gt;VLOOKUP(D22,Datenblatt!$A$67:$J$342,4),M22=VLOOKUP(D22,Datenblatt!$A$67:$J$342,4))),VLOOKUP(D22,Datenblatt!$A$67:$J$342,4),IF(AND(VLOOKUP(D22,Datenblatt!$A$67:$J$342,3)&gt;1,M22&lt;VLOOKUP(D22,Datenblatt!$A$67:$J$342,4)),M22,IF(OR(M22&gt;VLOOKUP(D22,Datenblatt!$A$67:$J$342,7),VLOOKUP(D22,Datenblatt!$A$67:$J$342,7)=M22),VLOOKUP(D22,Datenblatt!$A$67:$J$342,6),IF(M22&lt;VLOOKUP(D22,Datenblatt!$A$67:$J$342,7),VLOOKUP(D22,Datenblatt!$A$67:$J$342,5),""))))))))</f>
        <v/>
      </c>
      <c r="O22" s="84" t="str">
        <f aca="false">IF(F22="","",IF(($J$52+$K$52/10)&lt;Datenblatt!$B$51,$N22,IF(AND(($J$52+$K$52/10)&gt;=Datenblatt!$B$51,($J$52+$K$52/10)&lt;=Datenblatt!$B$52),ROUNDDOWN($N22+$N22*Datenblatt!$B$50,0),IF(AND(($J$52+$K$52/10)&gt;=Datenblatt!$B$55,(($J$52+$K$52/10))&lt;=Datenblatt!$B$56),ROUNDDOWN($N22+$N22*Datenblatt!$B$54,0),""))))</f>
        <v/>
      </c>
      <c r="P22" s="85"/>
      <c r="Q22" s="103" t="str">
        <f aca="false">IF(F22="","",$I$7)</f>
        <v/>
      </c>
      <c r="R22" s="104" t="str">
        <f aca="false">IF(F22="","",IF($P$8="",$P$7,$P$8))</f>
        <v/>
      </c>
      <c r="S22" s="104"/>
      <c r="T22" s="104"/>
      <c r="U22" s="107" t="str">
        <f aca="false">IF(N22="","",IF(($J$52+$K$52/10)&gt;Datenblatt!$B$56,"Zuglänge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22" s="107"/>
      <c r="W22" s="102"/>
    </row>
    <row r="23" s="74" customFormat="true" ht="24.95" hidden="false" customHeight="true" outlineLevel="0" collapsed="false">
      <c r="A23" s="89" t="str">
        <f aca="false">IF(F23="","",A22+1)</f>
        <v/>
      </c>
      <c r="B23" s="90"/>
      <c r="C23" s="91"/>
      <c r="D23" s="92"/>
      <c r="E23" s="105"/>
      <c r="F23" s="106"/>
      <c r="G23" s="95" t="str">
        <f aca="false">IF(F23="","",VLOOKUP(D23,Datenblatt!$A$67:$O$342,2))</f>
        <v/>
      </c>
      <c r="H23" s="96" t="str">
        <f aca="false">IF(F23="","",IF(OR(L23=0,L23=""),"",VLOOKUP(D23,Datenblatt!$A$67:$O$342,11)))</f>
        <v/>
      </c>
      <c r="I23" s="97" t="str">
        <f aca="false">IF(F23="","",IF(L23&gt;0.5,"",VLOOKUP(D23,Datenblatt!$A$67:$O$342,11)))</f>
        <v/>
      </c>
      <c r="J23" s="96" t="str">
        <f aca="false">IF(F23="","",IF(W23="(K)",VLOOKUP(D23,Datenblatt!$A$67:$O$342,13),VLOOKUP(D23,Datenblatt!$A$67:$O$342,8)))</f>
        <v/>
      </c>
      <c r="K23" s="97" t="str">
        <f aca="false">IF(G23="","",IF(W23="(K)",VLOOKUP(D23,Datenblatt!$A$67:$O$342,14),VLOOKUP(D23,Datenblatt!$A$67:$O$342,9)))</f>
        <v/>
      </c>
      <c r="L23" s="98"/>
      <c r="M23" s="97" t="str">
        <f aca="false">IF(F23="","",IF(W23="(K)",VLOOKUP(D23,Datenblatt!$A$67:$O$342,15)+L23,VLOOKUP(D23,Datenblatt!$A$67:$O$342,10)+L23))</f>
        <v/>
      </c>
      <c r="N23" s="99" t="str">
        <f aca="false">IF(F23="","",IF(W23="Bremse defekt",0,IF(AND(VLOOKUP(D23,Datenblatt!$A$67:$O$342,12)&gt;1,W23="(k)",M23&lt;VLOOKUP(D23,Datenblatt!$A$67:$O$342,12)),M23,IF(AND(VLOOKUP(D23,Datenblatt!$A$67:$O$342,12)&gt;1,W23="(k)",OR(M23&gt;VLOOKUP(D23,Datenblatt!$A$67:$O$342,12),M23=VLOOKUP(D23,Datenblatt!$A$67:$O$342,12))),VLOOKUP(D23,Datenblatt!$A$67:$O$342,12),IF(AND(VLOOKUP(D23,Datenblatt!$A$67:$J$342,3)&gt;1,OR(M23&gt;VLOOKUP(D23,Datenblatt!$A$67:$J$342,4),M23=VLOOKUP(D23,Datenblatt!$A$67:$J$342,4))),VLOOKUP(D23,Datenblatt!$A$67:$J$342,4),IF(AND(VLOOKUP(D23,Datenblatt!$A$67:$J$342,3)&gt;1,M23&lt;VLOOKUP(D23,Datenblatt!$A$67:$J$342,4)),M23,IF(OR(M23&gt;VLOOKUP(D23,Datenblatt!$A$67:$J$342,7),VLOOKUP(D23,Datenblatt!$A$67:$J$342,7)=M23),VLOOKUP(D23,Datenblatt!$A$67:$J$342,6),IF(M23&lt;VLOOKUP(D23,Datenblatt!$A$67:$J$342,7),VLOOKUP(D23,Datenblatt!$A$67:$J$342,5),""))))))))</f>
        <v/>
      </c>
      <c r="O23" s="84" t="str">
        <f aca="false">IF(F23="","",IF(($J$52+$K$52/10)&lt;Datenblatt!$B$51,$N23,IF(AND(($J$52+$K$52/10)&gt;=Datenblatt!$B$51,($J$52+$K$52/10)&lt;=Datenblatt!$B$52),ROUNDDOWN($N23+$N23*Datenblatt!$B$50,0),IF(AND(($J$52+$K$52/10)&gt;=Datenblatt!$B$55,(($J$52+$K$52/10))&lt;=Datenblatt!$B$56),ROUNDDOWN($N23+$N23*Datenblatt!$B$54,0),""))))</f>
        <v/>
      </c>
      <c r="P23" s="85"/>
      <c r="Q23" s="103" t="str">
        <f aca="false">IF(F23="","",$I$7)</f>
        <v/>
      </c>
      <c r="R23" s="104" t="str">
        <f aca="false">IF(F23="","",IF($P$8="",$P$7,$P$8))</f>
        <v/>
      </c>
      <c r="S23" s="104"/>
      <c r="T23" s="104"/>
      <c r="U23" s="107" t="str">
        <f aca="false">IF(N23="","",IF(($J$52+$K$52/10)&gt;Datenblatt!$B$56,"Zuglänge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23" s="107"/>
      <c r="W23" s="102"/>
    </row>
    <row r="24" s="74" customFormat="true" ht="24.95" hidden="false" customHeight="true" outlineLevel="0" collapsed="false">
      <c r="A24" s="89" t="str">
        <f aca="false">IF(F24="","",A23+1)</f>
        <v/>
      </c>
      <c r="B24" s="90"/>
      <c r="C24" s="91"/>
      <c r="D24" s="92"/>
      <c r="E24" s="105"/>
      <c r="F24" s="106"/>
      <c r="G24" s="95" t="str">
        <f aca="false">IF(F24="","",VLOOKUP(D24,Datenblatt!$A$67:$O$342,2))</f>
        <v/>
      </c>
      <c r="H24" s="96" t="str">
        <f aca="false">IF(F24="","",IF(OR(L24=0,L24=""),"",VLOOKUP(D24,Datenblatt!$A$67:$O$342,11)))</f>
        <v/>
      </c>
      <c r="I24" s="97" t="str">
        <f aca="false">IF(F24="","",IF(L24&gt;0.5,"",VLOOKUP(D24,Datenblatt!$A$67:$O$342,11)))</f>
        <v/>
      </c>
      <c r="J24" s="96" t="str">
        <f aca="false">IF(F24="","",IF(W24="(K)",VLOOKUP(D24,Datenblatt!$A$67:$O$342,13),VLOOKUP(D24,Datenblatt!$A$67:$O$342,8)))</f>
        <v/>
      </c>
      <c r="K24" s="97" t="str">
        <f aca="false">IF(G24="","",IF(W24="(K)",VLOOKUP(D24,Datenblatt!$A$67:$O$342,14),VLOOKUP(D24,Datenblatt!$A$67:$O$342,9)))</f>
        <v/>
      </c>
      <c r="L24" s="98"/>
      <c r="M24" s="97" t="str">
        <f aca="false">IF(F24="","",IF(W24="(K)",VLOOKUP(D24,Datenblatt!$A$67:$O$342,15)+L24,VLOOKUP(D24,Datenblatt!$A$67:$O$342,10)+L24))</f>
        <v/>
      </c>
      <c r="N24" s="99" t="str">
        <f aca="false">IF(F24="","",IF(W24="Bremse defekt",0,IF(AND(VLOOKUP(D24,Datenblatt!$A$67:$O$342,12)&gt;1,W24="(k)",M24&lt;VLOOKUP(D24,Datenblatt!$A$67:$O$342,12)),M24,IF(AND(VLOOKUP(D24,Datenblatt!$A$67:$O$342,12)&gt;1,W24="(k)",OR(M24&gt;VLOOKUP(D24,Datenblatt!$A$67:$O$342,12),M24=VLOOKUP(D24,Datenblatt!$A$67:$O$342,12))),VLOOKUP(D24,Datenblatt!$A$67:$O$342,12),IF(AND(VLOOKUP(D24,Datenblatt!$A$67:$J$342,3)&gt;1,OR(M24&gt;VLOOKUP(D24,Datenblatt!$A$67:$J$342,4),M24=VLOOKUP(D24,Datenblatt!$A$67:$J$342,4))),VLOOKUP(D24,Datenblatt!$A$67:$J$342,4),IF(AND(VLOOKUP(D24,Datenblatt!$A$67:$J$342,3)&gt;1,M24&lt;VLOOKUP(D24,Datenblatt!$A$67:$J$342,4)),M24,IF(OR(M24&gt;VLOOKUP(D24,Datenblatt!$A$67:$J$342,7),VLOOKUP(D24,Datenblatt!$A$67:$J$342,7)=M24),VLOOKUP(D24,Datenblatt!$A$67:$J$342,6),IF(M24&lt;VLOOKUP(D24,Datenblatt!$A$67:$J$342,7),VLOOKUP(D24,Datenblatt!$A$67:$J$342,5),""))))))))</f>
        <v/>
      </c>
      <c r="O24" s="84" t="str">
        <f aca="false">IF(F24="","",IF(($J$52+$K$52/10)&lt;Datenblatt!$B$51,$N24,IF(AND(($J$52+$K$52/10)&gt;=Datenblatt!$B$51,($J$52+$K$52/10)&lt;=Datenblatt!$B$52),ROUNDDOWN($N24+$N24*Datenblatt!$B$50,0),IF(AND(($J$52+$K$52/10)&gt;=Datenblatt!$B$55,(($J$52+$K$52/10))&lt;=Datenblatt!$B$56),ROUNDDOWN($N24+$N24*Datenblatt!$B$54,0),""))))</f>
        <v/>
      </c>
      <c r="P24" s="85"/>
      <c r="Q24" s="103" t="str">
        <f aca="false">IF(F24="","",$I$7)</f>
        <v/>
      </c>
      <c r="R24" s="104" t="str">
        <f aca="false">IF(F24="","",IF($P$8="",$P$7,$P$8))</f>
        <v/>
      </c>
      <c r="S24" s="104"/>
      <c r="T24" s="104"/>
      <c r="U24" s="107" t="str">
        <f aca="false">IF(N24="","",IF(($J$52+$K$52/10)&gt;Datenblatt!$B$56,"Zuglänge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24" s="107"/>
      <c r="W24" s="102"/>
    </row>
    <row r="25" s="74" customFormat="true" ht="24.95" hidden="false" customHeight="true" outlineLevel="0" collapsed="false">
      <c r="A25" s="89" t="str">
        <f aca="false">IF(F25="","",A24+1)</f>
        <v/>
      </c>
      <c r="B25" s="90"/>
      <c r="C25" s="91"/>
      <c r="D25" s="92"/>
      <c r="E25" s="105"/>
      <c r="F25" s="106"/>
      <c r="G25" s="95" t="str">
        <f aca="false">IF(F25="","",VLOOKUP(D25,Datenblatt!$A$67:$O$342,2))</f>
        <v/>
      </c>
      <c r="H25" s="96" t="str">
        <f aca="false">IF(F25="","",IF(OR(L25=0,L25=""),"",VLOOKUP(D25,Datenblatt!$A$67:$O$342,11)))</f>
        <v/>
      </c>
      <c r="I25" s="97" t="str">
        <f aca="false">IF(F25="","",IF(L25&gt;0.5,"",VLOOKUP(D25,Datenblatt!$A$67:$O$342,11)))</f>
        <v/>
      </c>
      <c r="J25" s="96" t="str">
        <f aca="false">IF(F25="","",IF(W25="(K)",VLOOKUP(D25,Datenblatt!$A$67:$O$342,13),VLOOKUP(D25,Datenblatt!$A$67:$O$342,8)))</f>
        <v/>
      </c>
      <c r="K25" s="97" t="str">
        <f aca="false">IF(G25="","",IF(W25="(K)",VLOOKUP(D25,Datenblatt!$A$67:$O$342,14),VLOOKUP(D25,Datenblatt!$A$67:$O$342,9)))</f>
        <v/>
      </c>
      <c r="L25" s="98"/>
      <c r="M25" s="97" t="str">
        <f aca="false">IF(F25="","",IF(W25="(K)",VLOOKUP(D25,Datenblatt!$A$67:$O$342,15)+L25,VLOOKUP(D25,Datenblatt!$A$67:$O$342,10)+L25))</f>
        <v/>
      </c>
      <c r="N25" s="99" t="str">
        <f aca="false">IF(F25="","",IF(W25="Bremse defekt",0,IF(AND(VLOOKUP(D25,Datenblatt!$A$67:$O$342,12)&gt;1,W25="(k)",M25&lt;VLOOKUP(D25,Datenblatt!$A$67:$O$342,12)),M25,IF(AND(VLOOKUP(D25,Datenblatt!$A$67:$O$342,12)&gt;1,W25="(k)",OR(M25&gt;VLOOKUP(D25,Datenblatt!$A$67:$O$342,12),M25=VLOOKUP(D25,Datenblatt!$A$67:$O$342,12))),VLOOKUP(D25,Datenblatt!$A$67:$O$342,12),IF(AND(VLOOKUP(D25,Datenblatt!$A$67:$J$342,3)&gt;1,OR(M25&gt;VLOOKUP(D25,Datenblatt!$A$67:$J$342,4),M25=VLOOKUP(D25,Datenblatt!$A$67:$J$342,4))),VLOOKUP(D25,Datenblatt!$A$67:$J$342,4),IF(AND(VLOOKUP(D25,Datenblatt!$A$67:$J$342,3)&gt;1,M25&lt;VLOOKUP(D25,Datenblatt!$A$67:$J$342,4)),M25,IF(OR(M25&gt;VLOOKUP(D25,Datenblatt!$A$67:$J$342,7),VLOOKUP(D25,Datenblatt!$A$67:$J$342,7)=M25),VLOOKUP(D25,Datenblatt!$A$67:$J$342,6),IF(M25&lt;VLOOKUP(D25,Datenblatt!$A$67:$J$342,7),VLOOKUP(D25,Datenblatt!$A$67:$J$342,5),""))))))))</f>
        <v/>
      </c>
      <c r="O25" s="84" t="str">
        <f aca="false">IF(F25="","",IF(($J$52+$K$52/10)&lt;Datenblatt!$B$51,$N25,IF(AND(($J$52+$K$52/10)&gt;=Datenblatt!$B$51,($J$52+$K$52/10)&lt;=Datenblatt!$B$52),ROUNDDOWN($N25+$N25*Datenblatt!$B$50,0),IF(AND(($J$52+$K$52/10)&gt;=Datenblatt!$B$55,(($J$52+$K$52/10))&lt;=Datenblatt!$B$56),ROUNDDOWN($N25+$N25*Datenblatt!$B$54,0),""))))</f>
        <v/>
      </c>
      <c r="P25" s="85"/>
      <c r="Q25" s="103" t="str">
        <f aca="false">IF(F25="","",$I$7)</f>
        <v/>
      </c>
      <c r="R25" s="104" t="str">
        <f aca="false">IF(F25="","",IF($P$8="",$P$7,$P$8))</f>
        <v/>
      </c>
      <c r="S25" s="104"/>
      <c r="T25" s="104"/>
      <c r="U25" s="107" t="str">
        <f aca="false">IF(N25="","",IF(($J$52+$K$52/10)&gt;Datenblatt!$B$56,"Zuglänge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25" s="107"/>
      <c r="W25" s="102"/>
    </row>
    <row r="26" s="74" customFormat="true" ht="24.95" hidden="false" customHeight="true" outlineLevel="0" collapsed="false">
      <c r="A26" s="89" t="str">
        <f aca="false">IF(F26="","",A25+1)</f>
        <v/>
      </c>
      <c r="B26" s="90"/>
      <c r="C26" s="91"/>
      <c r="D26" s="92"/>
      <c r="E26" s="105"/>
      <c r="F26" s="106"/>
      <c r="G26" s="95" t="str">
        <f aca="false">IF(F26="","",VLOOKUP(D26,Datenblatt!$A$67:$O$342,2))</f>
        <v/>
      </c>
      <c r="H26" s="96" t="str">
        <f aca="false">IF(F26="","",IF(OR(L26=0,L26=""),"",VLOOKUP(D26,Datenblatt!$A$67:$O$342,11)))</f>
        <v/>
      </c>
      <c r="I26" s="97" t="str">
        <f aca="false">IF(F26="","",IF(L26&gt;0.5,"",VLOOKUP(D26,Datenblatt!$A$67:$O$342,11)))</f>
        <v/>
      </c>
      <c r="J26" s="96" t="str">
        <f aca="false">IF(F26="","",IF(W26="(K)",VLOOKUP(D26,Datenblatt!$A$67:$O$342,13),VLOOKUP(D26,Datenblatt!$A$67:$O$342,8)))</f>
        <v/>
      </c>
      <c r="K26" s="97" t="str">
        <f aca="false">IF(G26="","",IF(W26="(K)",VLOOKUP(D26,Datenblatt!$A$67:$O$342,14),VLOOKUP(D26,Datenblatt!$A$67:$O$342,9)))</f>
        <v/>
      </c>
      <c r="L26" s="98"/>
      <c r="M26" s="97" t="str">
        <f aca="false">IF(F26="","",IF(W26="(K)",VLOOKUP(D26,Datenblatt!$A$67:$O$342,15)+L26,VLOOKUP(D26,Datenblatt!$A$67:$O$342,10)+L26))</f>
        <v/>
      </c>
      <c r="N26" s="99" t="str">
        <f aca="false">IF(F26="","",IF(W26="Bremse defekt",0,IF(AND(VLOOKUP(D26,Datenblatt!$A$67:$O$342,12)&gt;1,W26="(k)",M26&lt;VLOOKUP(D26,Datenblatt!$A$67:$O$342,12)),M26,IF(AND(VLOOKUP(D26,Datenblatt!$A$67:$O$342,12)&gt;1,W26="(k)",OR(M26&gt;VLOOKUP(D26,Datenblatt!$A$67:$O$342,12),M26=VLOOKUP(D26,Datenblatt!$A$67:$O$342,12))),VLOOKUP(D26,Datenblatt!$A$67:$O$342,12),IF(AND(VLOOKUP(D26,Datenblatt!$A$67:$J$342,3)&gt;1,OR(M26&gt;VLOOKUP(D26,Datenblatt!$A$67:$J$342,4),M26=VLOOKUP(D26,Datenblatt!$A$67:$J$342,4))),VLOOKUP(D26,Datenblatt!$A$67:$J$342,4),IF(AND(VLOOKUP(D26,Datenblatt!$A$67:$J$342,3)&gt;1,M26&lt;VLOOKUP(D26,Datenblatt!$A$67:$J$342,4)),M26,IF(OR(M26&gt;VLOOKUP(D26,Datenblatt!$A$67:$J$342,7),VLOOKUP(D26,Datenblatt!$A$67:$J$342,7)=M26),VLOOKUP(D26,Datenblatt!$A$67:$J$342,6),IF(M26&lt;VLOOKUP(D26,Datenblatt!$A$67:$J$342,7),VLOOKUP(D26,Datenblatt!$A$67:$J$342,5),""))))))))</f>
        <v/>
      </c>
      <c r="O26" s="84" t="str">
        <f aca="false">IF(F26="","",IF(($J$52+$K$52/10)&lt;Datenblatt!$B$51,$N26,IF(AND(($J$52+$K$52/10)&gt;=Datenblatt!$B$51,($J$52+$K$52/10)&lt;=Datenblatt!$B$52),ROUNDDOWN($N26+$N26*Datenblatt!$B$50,0),IF(AND(($J$52+$K$52/10)&gt;=Datenblatt!$B$55,(($J$52+$K$52/10))&lt;=Datenblatt!$B$56),ROUNDDOWN($N26+$N26*Datenblatt!$B$54,0),""))))</f>
        <v/>
      </c>
      <c r="P26" s="85"/>
      <c r="Q26" s="103" t="str">
        <f aca="false">IF(F26="","",$I$7)</f>
        <v/>
      </c>
      <c r="R26" s="104" t="str">
        <f aca="false">IF(F26="","",IF($P$8="",$P$7,$P$8))</f>
        <v/>
      </c>
      <c r="S26" s="104"/>
      <c r="T26" s="104"/>
      <c r="U26" s="107" t="str">
        <f aca="false">IF(N26="","",IF(($J$52+$K$52/10)&gt;Datenblatt!$B$56,"Zuglänge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26" s="107"/>
      <c r="W26" s="102"/>
    </row>
    <row r="27" s="74" customFormat="true" ht="24.95" hidden="false" customHeight="true" outlineLevel="0" collapsed="false">
      <c r="A27" s="89" t="str">
        <f aca="false">IF(F27="","",A26+1)</f>
        <v/>
      </c>
      <c r="B27" s="90"/>
      <c r="C27" s="91"/>
      <c r="D27" s="92"/>
      <c r="E27" s="105"/>
      <c r="F27" s="106"/>
      <c r="G27" s="95" t="str">
        <f aca="false">IF(F27="","",VLOOKUP(D27,Datenblatt!$A$67:$O$342,2))</f>
        <v/>
      </c>
      <c r="H27" s="96" t="str">
        <f aca="false">IF(F27="","",IF(OR(L27=0,L27=""),"",VLOOKUP(D27,Datenblatt!$A$67:$O$342,11)))</f>
        <v/>
      </c>
      <c r="I27" s="97" t="str">
        <f aca="false">IF(F27="","",IF(L27&gt;0.5,"",VLOOKUP(D27,Datenblatt!$A$67:$O$342,11)))</f>
        <v/>
      </c>
      <c r="J27" s="96" t="str">
        <f aca="false">IF(F27="","",IF(W27="(K)",VLOOKUP(D27,Datenblatt!$A$67:$O$342,13),VLOOKUP(D27,Datenblatt!$A$67:$O$342,8)))</f>
        <v/>
      </c>
      <c r="K27" s="97" t="str">
        <f aca="false">IF(G27="","",IF(W27="(K)",VLOOKUP(D27,Datenblatt!$A$67:$O$342,14),VLOOKUP(D27,Datenblatt!$A$67:$O$342,9)))</f>
        <v/>
      </c>
      <c r="L27" s="98"/>
      <c r="M27" s="97" t="str">
        <f aca="false">IF(F27="","",IF(W27="(K)",VLOOKUP(D27,Datenblatt!$A$67:$O$342,15)+L27,VLOOKUP(D27,Datenblatt!$A$67:$O$342,10)+L27))</f>
        <v/>
      </c>
      <c r="N27" s="99" t="str">
        <f aca="false">IF(F27="","",IF(W27="Bremse defekt",0,IF(AND(VLOOKUP(D27,Datenblatt!$A$67:$O$342,12)&gt;1,W27="(k)",M27&lt;VLOOKUP(D27,Datenblatt!$A$67:$O$342,12)),M27,IF(AND(VLOOKUP(D27,Datenblatt!$A$67:$O$342,12)&gt;1,W27="(k)",OR(M27&gt;VLOOKUP(D27,Datenblatt!$A$67:$O$342,12),M27=VLOOKUP(D27,Datenblatt!$A$67:$O$342,12))),VLOOKUP(D27,Datenblatt!$A$67:$O$342,12),IF(AND(VLOOKUP(D27,Datenblatt!$A$67:$J$342,3)&gt;1,OR(M27&gt;VLOOKUP(D27,Datenblatt!$A$67:$J$342,4),M27=VLOOKUP(D27,Datenblatt!$A$67:$J$342,4))),VLOOKUP(D27,Datenblatt!$A$67:$J$342,4),IF(AND(VLOOKUP(D27,Datenblatt!$A$67:$J$342,3)&gt;1,M27&lt;VLOOKUP(D27,Datenblatt!$A$67:$J$342,4)),M27,IF(OR(M27&gt;VLOOKUP(D27,Datenblatt!$A$67:$J$342,7),VLOOKUP(D27,Datenblatt!$A$67:$J$342,7)=M27),VLOOKUP(D27,Datenblatt!$A$67:$J$342,6),IF(M27&lt;VLOOKUP(D27,Datenblatt!$A$67:$J$342,7),VLOOKUP(D27,Datenblatt!$A$67:$J$342,5),""))))))))</f>
        <v/>
      </c>
      <c r="O27" s="84" t="str">
        <f aca="false">IF(F27="","",IF(($J$52+$K$52/10)&lt;Datenblatt!$B$51,$N27,IF(AND(($J$52+$K$52/10)&gt;=Datenblatt!$B$51,($J$52+$K$52/10)&lt;=Datenblatt!$B$52),ROUNDDOWN($N27+$N27*Datenblatt!$B$50,0),IF(AND(($J$52+$K$52/10)&gt;=Datenblatt!$B$55,(($J$52+$K$52/10))&lt;=Datenblatt!$B$56),ROUNDDOWN($N27+$N27*Datenblatt!$B$54,0),""))))</f>
        <v/>
      </c>
      <c r="P27" s="85"/>
      <c r="Q27" s="103" t="str">
        <f aca="false">IF(F27="","",$I$7)</f>
        <v/>
      </c>
      <c r="R27" s="104" t="str">
        <f aca="false">IF(F27="","",IF($P$8="",$P$7,$P$8))</f>
        <v/>
      </c>
      <c r="S27" s="104"/>
      <c r="T27" s="104"/>
      <c r="U27" s="107" t="str">
        <f aca="false">IF(N27="","",IF(($J$52+$K$52/10)&gt;Datenblatt!$B$56,"Zuglänge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27" s="107"/>
      <c r="W27" s="102"/>
    </row>
    <row r="28" s="74" customFormat="true" ht="24.95" hidden="false" customHeight="true" outlineLevel="0" collapsed="false">
      <c r="A28" s="89" t="str">
        <f aca="false">IF(F28="","",A27+1)</f>
        <v/>
      </c>
      <c r="B28" s="90"/>
      <c r="C28" s="91"/>
      <c r="D28" s="92"/>
      <c r="E28" s="105"/>
      <c r="F28" s="106"/>
      <c r="G28" s="95" t="str">
        <f aca="false">IF(F28="","",VLOOKUP(D28,Datenblatt!$A$67:$O$342,2))</f>
        <v/>
      </c>
      <c r="H28" s="96" t="str">
        <f aca="false">IF(F28="","",IF(OR(L28=0,L28=""),"",VLOOKUP(D28,Datenblatt!$A$67:$O$342,11)))</f>
        <v/>
      </c>
      <c r="I28" s="97" t="str">
        <f aca="false">IF(F28="","",IF(L28&gt;0.5,"",VLOOKUP(D28,Datenblatt!$A$67:$O$342,11)))</f>
        <v/>
      </c>
      <c r="J28" s="96" t="str">
        <f aca="false">IF(F28="","",IF(W28="(K)",VLOOKUP(D28,Datenblatt!$A$67:$O$342,13),VLOOKUP(D28,Datenblatt!$A$67:$O$342,8)))</f>
        <v/>
      </c>
      <c r="K28" s="97" t="str">
        <f aca="false">IF(G28="","",IF(W28="(K)",VLOOKUP(D28,Datenblatt!$A$67:$O$342,14),VLOOKUP(D28,Datenblatt!$A$67:$O$342,9)))</f>
        <v/>
      </c>
      <c r="L28" s="98"/>
      <c r="M28" s="97" t="str">
        <f aca="false">IF(F28="","",IF(W28="(K)",VLOOKUP(D28,Datenblatt!$A$67:$O$342,15)+L28,VLOOKUP(D28,Datenblatt!$A$67:$O$342,10)+L28))</f>
        <v/>
      </c>
      <c r="N28" s="99" t="str">
        <f aca="false">IF(F28="","",IF(W28="Bremse defekt",0,IF(AND(VLOOKUP(D28,Datenblatt!$A$67:$O$342,12)&gt;1,W28="(k)",M28&lt;VLOOKUP(D28,Datenblatt!$A$67:$O$342,12)),M28,IF(AND(VLOOKUP(D28,Datenblatt!$A$67:$O$342,12)&gt;1,W28="(k)",OR(M28&gt;VLOOKUP(D28,Datenblatt!$A$67:$O$342,12),M28=VLOOKUP(D28,Datenblatt!$A$67:$O$342,12))),VLOOKUP(D28,Datenblatt!$A$67:$O$342,12),IF(AND(VLOOKUP(D28,Datenblatt!$A$67:$J$342,3)&gt;1,OR(M28&gt;VLOOKUP(D28,Datenblatt!$A$67:$J$342,4),M28=VLOOKUP(D28,Datenblatt!$A$67:$J$342,4))),VLOOKUP(D28,Datenblatt!$A$67:$J$342,4),IF(AND(VLOOKUP(D28,Datenblatt!$A$67:$J$342,3)&gt;1,M28&lt;VLOOKUP(D28,Datenblatt!$A$67:$J$342,4)),M28,IF(OR(M28&gt;VLOOKUP(D28,Datenblatt!$A$67:$J$342,7),VLOOKUP(D28,Datenblatt!$A$67:$J$342,7)=M28),VLOOKUP(D28,Datenblatt!$A$67:$J$342,6),IF(M28&lt;VLOOKUP(D28,Datenblatt!$A$67:$J$342,7),VLOOKUP(D28,Datenblatt!$A$67:$J$342,5),""))))))))</f>
        <v/>
      </c>
      <c r="O28" s="84" t="str">
        <f aca="false">IF(F28="","",IF(($J$52+$K$52/10)&lt;Datenblatt!$B$51,$N28,IF(AND(($J$52+$K$52/10)&gt;=Datenblatt!$B$51,($J$52+$K$52/10)&lt;=Datenblatt!$B$52),ROUNDDOWN($N28+$N28*Datenblatt!$B$50,0),IF(AND(($J$52+$K$52/10)&gt;=Datenblatt!$B$55,(($J$52+$K$52/10))&lt;=Datenblatt!$B$56),ROUNDDOWN($N28+$N28*Datenblatt!$B$54,0),""))))</f>
        <v/>
      </c>
      <c r="P28" s="85"/>
      <c r="Q28" s="103" t="str">
        <f aca="false">IF(F28="","",$I$7)</f>
        <v/>
      </c>
      <c r="R28" s="104" t="str">
        <f aca="false">IF(F28="","",IF($P$8="",$P$7,$P$8))</f>
        <v/>
      </c>
      <c r="S28" s="104"/>
      <c r="T28" s="104"/>
      <c r="U28" s="107" t="str">
        <f aca="false">IF(N28="","",IF(($J$52+$K$52/10)&gt;Datenblatt!$B$56,"Zuglänge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28" s="107"/>
      <c r="W28" s="102"/>
    </row>
    <row r="29" s="74" customFormat="true" ht="24.95" hidden="false" customHeight="true" outlineLevel="0" collapsed="false">
      <c r="A29" s="89" t="str">
        <f aca="false">IF(F29="","",A28+1)</f>
        <v/>
      </c>
      <c r="B29" s="90"/>
      <c r="C29" s="91"/>
      <c r="D29" s="92"/>
      <c r="E29" s="105"/>
      <c r="F29" s="106"/>
      <c r="G29" s="95" t="str">
        <f aca="false">IF(F29="","",VLOOKUP(D29,Datenblatt!$A$67:$O$342,2))</f>
        <v/>
      </c>
      <c r="H29" s="96" t="str">
        <f aca="false">IF(F29="","",IF(OR(L29=0,L29=""),"",VLOOKUP(D29,Datenblatt!$A$67:$O$342,11)))</f>
        <v/>
      </c>
      <c r="I29" s="97" t="str">
        <f aca="false">IF(F29="","",IF(L29&gt;0.5,"",VLOOKUP(D29,Datenblatt!$A$67:$O$342,11)))</f>
        <v/>
      </c>
      <c r="J29" s="96" t="str">
        <f aca="false">IF(F29="","",IF(W29="(K)",VLOOKUP(D29,Datenblatt!$A$67:$O$342,13),VLOOKUP(D29,Datenblatt!$A$67:$O$342,8)))</f>
        <v/>
      </c>
      <c r="K29" s="97" t="str">
        <f aca="false">IF(G29="","",IF(W29="(K)",VLOOKUP(D29,Datenblatt!$A$67:$O$342,14),VLOOKUP(D29,Datenblatt!$A$67:$O$342,9)))</f>
        <v/>
      </c>
      <c r="L29" s="98"/>
      <c r="M29" s="97" t="str">
        <f aca="false">IF(F29="","",IF(W29="(K)",VLOOKUP(D29,Datenblatt!$A$67:$O$342,15)+L29,VLOOKUP(D29,Datenblatt!$A$67:$O$342,10)+L29))</f>
        <v/>
      </c>
      <c r="N29" s="99" t="str">
        <f aca="false">IF(F29="","",IF(W29="Bremse defekt",0,IF(AND(VLOOKUP(D29,Datenblatt!$A$67:$O$342,12)&gt;1,W29="(k)",M29&lt;VLOOKUP(D29,Datenblatt!$A$67:$O$342,12)),M29,IF(AND(VLOOKUP(D29,Datenblatt!$A$67:$O$342,12)&gt;1,W29="(k)",OR(M29&gt;VLOOKUP(D29,Datenblatt!$A$67:$O$342,12),M29=VLOOKUP(D29,Datenblatt!$A$67:$O$342,12))),VLOOKUP(D29,Datenblatt!$A$67:$O$342,12),IF(AND(VLOOKUP(D29,Datenblatt!$A$67:$J$342,3)&gt;1,OR(M29&gt;VLOOKUP(D29,Datenblatt!$A$67:$J$342,4),M29=VLOOKUP(D29,Datenblatt!$A$67:$J$342,4))),VLOOKUP(D29,Datenblatt!$A$67:$J$342,4),IF(AND(VLOOKUP(D29,Datenblatt!$A$67:$J$342,3)&gt;1,M29&lt;VLOOKUP(D29,Datenblatt!$A$67:$J$342,4)),M29,IF(OR(M29&gt;VLOOKUP(D29,Datenblatt!$A$67:$J$342,7),VLOOKUP(D29,Datenblatt!$A$67:$J$342,7)=M29),VLOOKUP(D29,Datenblatt!$A$67:$J$342,6),IF(M29&lt;VLOOKUP(D29,Datenblatt!$A$67:$J$342,7),VLOOKUP(D29,Datenblatt!$A$67:$J$342,5),""))))))))</f>
        <v/>
      </c>
      <c r="O29" s="84" t="str">
        <f aca="false">IF(F29="","",IF(($J$52+$K$52/10)&lt;Datenblatt!$B$51,$N29,IF(AND(($J$52+$K$52/10)&gt;=Datenblatt!$B$51,($J$52+$K$52/10)&lt;=Datenblatt!$B$52),ROUNDDOWN($N29+$N29*Datenblatt!$B$50,0),IF(AND(($J$52+$K$52/10)&gt;=Datenblatt!$B$55,(($J$52+$K$52/10))&lt;=Datenblatt!$B$56),ROUNDDOWN($N29+$N29*Datenblatt!$B$54,0),""))))</f>
        <v/>
      </c>
      <c r="P29" s="85"/>
      <c r="Q29" s="103" t="str">
        <f aca="false">IF(F29="","",$I$7)</f>
        <v/>
      </c>
      <c r="R29" s="104" t="str">
        <f aca="false">IF(F29="","",IF($P$8="",$P$7,$P$8))</f>
        <v/>
      </c>
      <c r="S29" s="104"/>
      <c r="T29" s="104"/>
      <c r="U29" s="107" t="str">
        <f aca="false">IF(N29="","",IF(($J$52+$K$52/10)&gt;Datenblatt!$B$56,"Zuglänge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29" s="107"/>
      <c r="W29" s="102"/>
    </row>
    <row r="30" s="74" customFormat="true" ht="24.95" hidden="false" customHeight="true" outlineLevel="0" collapsed="false">
      <c r="A30" s="89" t="str">
        <f aca="false">IF(F30="","",A29+1)</f>
        <v/>
      </c>
      <c r="B30" s="90"/>
      <c r="C30" s="91"/>
      <c r="D30" s="92"/>
      <c r="E30" s="105"/>
      <c r="F30" s="106"/>
      <c r="G30" s="95" t="str">
        <f aca="false">IF(F30="","",VLOOKUP(D30,Datenblatt!$A$67:$O$342,2))</f>
        <v/>
      </c>
      <c r="H30" s="96" t="str">
        <f aca="false">IF(F30="","",IF(OR(L30=0,L30=""),"",VLOOKUP(D30,Datenblatt!$A$67:$O$342,11)))</f>
        <v/>
      </c>
      <c r="I30" s="97" t="str">
        <f aca="false">IF(F30="","",IF(L30&gt;0.5,"",VLOOKUP(D30,Datenblatt!$A$67:$O$342,11)))</f>
        <v/>
      </c>
      <c r="J30" s="96" t="str">
        <f aca="false">IF(F30="","",IF(W30="(K)",VLOOKUP(D30,Datenblatt!$A$67:$O$342,13),VLOOKUP(D30,Datenblatt!$A$67:$O$342,8)))</f>
        <v/>
      </c>
      <c r="K30" s="97" t="str">
        <f aca="false">IF(G30="","",IF(W30="(K)",VLOOKUP(D30,Datenblatt!$A$67:$O$342,14),VLOOKUP(D30,Datenblatt!$A$67:$O$342,9)))</f>
        <v/>
      </c>
      <c r="L30" s="98"/>
      <c r="M30" s="97" t="str">
        <f aca="false">IF(F30="","",IF(W30="(K)",VLOOKUP(D30,Datenblatt!$A$67:$O$342,15)+L30,VLOOKUP(D30,Datenblatt!$A$67:$O$342,10)+L30))</f>
        <v/>
      </c>
      <c r="N30" s="99" t="str">
        <f aca="false">IF(F30="","",IF(W30="Bremse defekt",0,IF(AND(VLOOKUP(D30,Datenblatt!$A$67:$O$342,12)&gt;1,W30="(k)",M30&lt;VLOOKUP(D30,Datenblatt!$A$67:$O$342,12)),M30,IF(AND(VLOOKUP(D30,Datenblatt!$A$67:$O$342,12)&gt;1,W30="(k)",OR(M30&gt;VLOOKUP(D30,Datenblatt!$A$67:$O$342,12),M30=VLOOKUP(D30,Datenblatt!$A$67:$O$342,12))),VLOOKUP(D30,Datenblatt!$A$67:$O$342,12),IF(AND(VLOOKUP(D30,Datenblatt!$A$67:$J$342,3)&gt;1,OR(M30&gt;VLOOKUP(D30,Datenblatt!$A$67:$J$342,4),M30=VLOOKUP(D30,Datenblatt!$A$67:$J$342,4))),VLOOKUP(D30,Datenblatt!$A$67:$J$342,4),IF(AND(VLOOKUP(D30,Datenblatt!$A$67:$J$342,3)&gt;1,M30&lt;VLOOKUP(D30,Datenblatt!$A$67:$J$342,4)),M30,IF(OR(M30&gt;VLOOKUP(D30,Datenblatt!$A$67:$J$342,7),VLOOKUP(D30,Datenblatt!$A$67:$J$342,7)=M30),VLOOKUP(D30,Datenblatt!$A$67:$J$342,6),IF(M30&lt;VLOOKUP(D30,Datenblatt!$A$67:$J$342,7),VLOOKUP(D30,Datenblatt!$A$67:$J$342,5),""))))))))</f>
        <v/>
      </c>
      <c r="O30" s="84" t="str">
        <f aca="false">IF(F30="","",IF(($J$52+$K$52/10)&lt;Datenblatt!$B$51,$N30,IF(AND(($J$52+$K$52/10)&gt;=Datenblatt!$B$51,($J$52+$K$52/10)&lt;=Datenblatt!$B$52),ROUNDDOWN($N30+$N30*Datenblatt!$B$50,0),IF(AND(($J$52+$K$52/10)&gt;=Datenblatt!$B$55,(($J$52+$K$52/10))&lt;=Datenblatt!$B$56),ROUNDDOWN($N30+$N30*Datenblatt!$B$54,0),""))))</f>
        <v/>
      </c>
      <c r="P30" s="85"/>
      <c r="Q30" s="103" t="str">
        <f aca="false">IF(F30="","",$I$7)</f>
        <v/>
      </c>
      <c r="R30" s="104" t="str">
        <f aca="false">IF(F30="","",IF($P$8="",$P$7,$P$8))</f>
        <v/>
      </c>
      <c r="S30" s="104"/>
      <c r="T30" s="104"/>
      <c r="U30" s="107" t="str">
        <f aca="false">IF(N30="","",IF(($J$52+$K$52/10)&gt;Datenblatt!$B$56,"Zuglänge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30" s="107"/>
      <c r="W30" s="102"/>
    </row>
    <row r="31" s="74" customFormat="true" ht="24.95" hidden="false" customHeight="true" outlineLevel="0" collapsed="false">
      <c r="A31" s="89" t="str">
        <f aca="false">IF(F31="","",A30+1)</f>
        <v/>
      </c>
      <c r="B31" s="90"/>
      <c r="C31" s="91"/>
      <c r="D31" s="92"/>
      <c r="E31" s="105"/>
      <c r="F31" s="106"/>
      <c r="G31" s="95" t="str">
        <f aca="false">IF(F31="","",VLOOKUP(D31,Datenblatt!$A$67:$O$342,2))</f>
        <v/>
      </c>
      <c r="H31" s="96" t="str">
        <f aca="false">IF(F31="","",IF(OR(L31=0,L31=""),"",VLOOKUP(D31,Datenblatt!$A$67:$O$342,11)))</f>
        <v/>
      </c>
      <c r="I31" s="97" t="str">
        <f aca="false">IF(F31="","",IF(L31&gt;0.5,"",VLOOKUP(D31,Datenblatt!$A$67:$O$342,11)))</f>
        <v/>
      </c>
      <c r="J31" s="96" t="str">
        <f aca="false">IF(F31="","",IF(W31="(K)",VLOOKUP(D31,Datenblatt!$A$67:$O$342,13),VLOOKUP(D31,Datenblatt!$A$67:$O$342,8)))</f>
        <v/>
      </c>
      <c r="K31" s="97" t="str">
        <f aca="false">IF(G31="","",IF(W31="(K)",VLOOKUP(D31,Datenblatt!$A$67:$O$342,14),VLOOKUP(D31,Datenblatt!$A$67:$O$342,9)))</f>
        <v/>
      </c>
      <c r="L31" s="98"/>
      <c r="M31" s="97" t="str">
        <f aca="false">IF(F31="","",IF(W31="(K)",VLOOKUP(D31,Datenblatt!$A$67:$O$342,15)+L31,VLOOKUP(D31,Datenblatt!$A$67:$O$342,10)+L31))</f>
        <v/>
      </c>
      <c r="N31" s="99" t="str">
        <f aca="false">IF(F31="","",IF(W31="Bremse defekt",0,IF(AND(VLOOKUP(D31,Datenblatt!$A$67:$O$342,12)&gt;1,W31="(k)",M31&lt;VLOOKUP(D31,Datenblatt!$A$67:$O$342,12)),M31,IF(AND(VLOOKUP(D31,Datenblatt!$A$67:$O$342,12)&gt;1,W31="(k)",OR(M31&gt;VLOOKUP(D31,Datenblatt!$A$67:$O$342,12),M31=VLOOKUP(D31,Datenblatt!$A$67:$O$342,12))),VLOOKUP(D31,Datenblatt!$A$67:$O$342,12),IF(AND(VLOOKUP(D31,Datenblatt!$A$67:$J$342,3)&gt;1,OR(M31&gt;VLOOKUP(D31,Datenblatt!$A$67:$J$342,4),M31=VLOOKUP(D31,Datenblatt!$A$67:$J$342,4))),VLOOKUP(D31,Datenblatt!$A$67:$J$342,4),IF(AND(VLOOKUP(D31,Datenblatt!$A$67:$J$342,3)&gt;1,M31&lt;VLOOKUP(D31,Datenblatt!$A$67:$J$342,4)),M31,IF(OR(M31&gt;VLOOKUP(D31,Datenblatt!$A$67:$J$342,7),VLOOKUP(D31,Datenblatt!$A$67:$J$342,7)=M31),VLOOKUP(D31,Datenblatt!$A$67:$J$342,6),IF(M31&lt;VLOOKUP(D31,Datenblatt!$A$67:$J$342,7),VLOOKUP(D31,Datenblatt!$A$67:$J$342,5),""))))))))</f>
        <v/>
      </c>
      <c r="O31" s="84" t="str">
        <f aca="false">IF(F31="","",IF(($J$52+$K$52/10)&lt;Datenblatt!$B$51,$N31,IF(AND(($J$52+$K$52/10)&gt;=Datenblatt!$B$51,($J$52+$K$52/10)&lt;=Datenblatt!$B$52),ROUNDDOWN($N31+$N31*Datenblatt!$B$50,0),IF(AND(($J$52+$K$52/10)&gt;=Datenblatt!$B$55,(($J$52+$K$52/10))&lt;=Datenblatt!$B$56),ROUNDDOWN($N31+$N31*Datenblatt!$B$54,0),""))))</f>
        <v/>
      </c>
      <c r="P31" s="85"/>
      <c r="Q31" s="103" t="str">
        <f aca="false">IF(F31="","",$I$7)</f>
        <v/>
      </c>
      <c r="R31" s="104" t="str">
        <f aca="false">IF(F31="","",IF($P$8="",$P$7,$P$8))</f>
        <v/>
      </c>
      <c r="S31" s="104"/>
      <c r="T31" s="104"/>
      <c r="U31" s="107" t="str">
        <f aca="false">IF(N31="","",IF(($J$52+$K$52/10)&gt;Datenblatt!$B$56,"Zuglänge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31" s="107"/>
      <c r="W31" s="102"/>
    </row>
    <row r="32" s="74" customFormat="true" ht="24.95" hidden="false" customHeight="true" outlineLevel="0" collapsed="false">
      <c r="A32" s="89" t="str">
        <f aca="false">IF(F32="","",A31+1)</f>
        <v/>
      </c>
      <c r="B32" s="90"/>
      <c r="C32" s="91"/>
      <c r="D32" s="92"/>
      <c r="E32" s="105"/>
      <c r="F32" s="106"/>
      <c r="G32" s="95" t="str">
        <f aca="false">IF(F32="","",VLOOKUP(D32,Datenblatt!$A$67:$O$342,2))</f>
        <v/>
      </c>
      <c r="H32" s="96" t="str">
        <f aca="false">IF(F32="","",IF(OR(L32=0,L32=""),"",VLOOKUP(D32,Datenblatt!$A$67:$O$342,11)))</f>
        <v/>
      </c>
      <c r="I32" s="97" t="str">
        <f aca="false">IF(F32="","",IF(L32&gt;0.5,"",VLOOKUP(D32,Datenblatt!$A$67:$O$342,11)))</f>
        <v/>
      </c>
      <c r="J32" s="96" t="str">
        <f aca="false">IF(F32="","",IF(W32="(K)",VLOOKUP(D32,Datenblatt!$A$67:$O$342,13),VLOOKUP(D32,Datenblatt!$A$67:$O$342,8)))</f>
        <v/>
      </c>
      <c r="K32" s="97" t="str">
        <f aca="false">IF(G32="","",IF(W32="(K)",VLOOKUP(D32,Datenblatt!$A$67:$O$342,14),VLOOKUP(D32,Datenblatt!$A$67:$O$342,9)))</f>
        <v/>
      </c>
      <c r="L32" s="98"/>
      <c r="M32" s="97" t="str">
        <f aca="false">IF(F32="","",IF(W32="(K)",VLOOKUP(D32,Datenblatt!$A$67:$O$342,15)+L32,VLOOKUP(D32,Datenblatt!$A$67:$O$342,10)+L32))</f>
        <v/>
      </c>
      <c r="N32" s="99" t="str">
        <f aca="false">IF(F32="","",IF(W32="Bremse defekt",0,IF(AND(VLOOKUP(D32,Datenblatt!$A$67:$O$342,12)&gt;1,W32="(k)",M32&lt;VLOOKUP(D32,Datenblatt!$A$67:$O$342,12)),M32,IF(AND(VLOOKUP(D32,Datenblatt!$A$67:$O$342,12)&gt;1,W32="(k)",OR(M32&gt;VLOOKUP(D32,Datenblatt!$A$67:$O$342,12),M32=VLOOKUP(D32,Datenblatt!$A$67:$O$342,12))),VLOOKUP(D32,Datenblatt!$A$67:$O$342,12),IF(AND(VLOOKUP(D32,Datenblatt!$A$67:$J$342,3)&gt;1,OR(M32&gt;VLOOKUP(D32,Datenblatt!$A$67:$J$342,4),M32=VLOOKUP(D32,Datenblatt!$A$67:$J$342,4))),VLOOKUP(D32,Datenblatt!$A$67:$J$342,4),IF(AND(VLOOKUP(D32,Datenblatt!$A$67:$J$342,3)&gt;1,M32&lt;VLOOKUP(D32,Datenblatt!$A$67:$J$342,4)),M32,IF(OR(M32&gt;VLOOKUP(D32,Datenblatt!$A$67:$J$342,7),VLOOKUP(D32,Datenblatt!$A$67:$J$342,7)=M32),VLOOKUP(D32,Datenblatt!$A$67:$J$342,6),IF(M32&lt;VLOOKUP(D32,Datenblatt!$A$67:$J$342,7),VLOOKUP(D32,Datenblatt!$A$67:$J$342,5),""))))))))</f>
        <v/>
      </c>
      <c r="O32" s="84" t="str">
        <f aca="false">IF(F32="","",IF(($J$52+$K$52/10)&lt;Datenblatt!$B$51,$N32,IF(AND(($J$52+$K$52/10)&gt;=Datenblatt!$B$51,($J$52+$K$52/10)&lt;=Datenblatt!$B$52),ROUNDDOWN($N32+$N32*Datenblatt!$B$50,0),IF(AND(($J$52+$K$52/10)&gt;=Datenblatt!$B$55,(($J$52+$K$52/10))&lt;=Datenblatt!$B$56),ROUNDDOWN($N32+$N32*Datenblatt!$B$54,0),""))))</f>
        <v/>
      </c>
      <c r="P32" s="85"/>
      <c r="Q32" s="103" t="str">
        <f aca="false">IF(F32="","",$I$7)</f>
        <v/>
      </c>
      <c r="R32" s="104" t="str">
        <f aca="false">IF(F32="","",IF($P$8="",$P$7,$P$8))</f>
        <v/>
      </c>
      <c r="S32" s="104"/>
      <c r="T32" s="104"/>
      <c r="U32" s="107" t="str">
        <f aca="false">IF(N32="","",IF(($J$52+$K$52/10)&gt;Datenblatt!$B$56,"Zuglänge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32" s="107"/>
      <c r="W32" s="102"/>
    </row>
    <row r="33" s="74" customFormat="true" ht="24.95" hidden="false" customHeight="true" outlineLevel="0" collapsed="false">
      <c r="A33" s="89" t="str">
        <f aca="false">IF(F33="","",A32+1)</f>
        <v/>
      </c>
      <c r="B33" s="90"/>
      <c r="C33" s="91"/>
      <c r="D33" s="92"/>
      <c r="E33" s="105"/>
      <c r="F33" s="106"/>
      <c r="G33" s="95" t="str">
        <f aca="false">IF(F33="","",VLOOKUP(D33,Datenblatt!$A$67:$O$342,2))</f>
        <v/>
      </c>
      <c r="H33" s="96" t="str">
        <f aca="false">IF(F33="","",IF(OR(L33=0,L33=""),"",VLOOKUP(D33,Datenblatt!$A$67:$O$342,11)))</f>
        <v/>
      </c>
      <c r="I33" s="97" t="str">
        <f aca="false">IF(F33="","",IF(L33&gt;0.5,"",VLOOKUP(D33,Datenblatt!$A$67:$O$342,11)))</f>
        <v/>
      </c>
      <c r="J33" s="96" t="str">
        <f aca="false">IF(F33="","",IF(W33="(K)",VLOOKUP(D33,Datenblatt!$A$67:$O$342,13),VLOOKUP(D33,Datenblatt!$A$67:$O$342,8)))</f>
        <v/>
      </c>
      <c r="K33" s="97" t="str">
        <f aca="false">IF(G33="","",IF(W33="(K)",VLOOKUP(D33,Datenblatt!$A$67:$O$342,14),VLOOKUP(D33,Datenblatt!$A$67:$O$342,9)))</f>
        <v/>
      </c>
      <c r="L33" s="98"/>
      <c r="M33" s="97" t="str">
        <f aca="false">IF(F33="","",IF(W33="(K)",VLOOKUP(D33,Datenblatt!$A$67:$O$342,15)+L33,VLOOKUP(D33,Datenblatt!$A$67:$O$342,10)+L33))</f>
        <v/>
      </c>
      <c r="N33" s="99" t="str">
        <f aca="false">IF(F33="","",IF(W33="Bremse defekt",0,IF(AND(VLOOKUP(D33,Datenblatt!$A$67:$O$342,12)&gt;1,W33="(k)",M33&lt;VLOOKUP(D33,Datenblatt!$A$67:$O$342,12)),M33,IF(AND(VLOOKUP(D33,Datenblatt!$A$67:$O$342,12)&gt;1,W33="(k)",OR(M33&gt;VLOOKUP(D33,Datenblatt!$A$67:$O$342,12),M33=VLOOKUP(D33,Datenblatt!$A$67:$O$342,12))),VLOOKUP(D33,Datenblatt!$A$67:$O$342,12),IF(AND(VLOOKUP(D33,Datenblatt!$A$67:$J$342,3)&gt;1,OR(M33&gt;VLOOKUP(D33,Datenblatt!$A$67:$J$342,4),M33=VLOOKUP(D33,Datenblatt!$A$67:$J$342,4))),VLOOKUP(D33,Datenblatt!$A$67:$J$342,4),IF(AND(VLOOKUP(D33,Datenblatt!$A$67:$J$342,3)&gt;1,M33&lt;VLOOKUP(D33,Datenblatt!$A$67:$J$342,4)),M33,IF(OR(M33&gt;VLOOKUP(D33,Datenblatt!$A$67:$J$342,7),VLOOKUP(D33,Datenblatt!$A$67:$J$342,7)=M33),VLOOKUP(D33,Datenblatt!$A$67:$J$342,6),IF(M33&lt;VLOOKUP(D33,Datenblatt!$A$67:$J$342,7),VLOOKUP(D33,Datenblatt!$A$67:$J$342,5),""))))))))</f>
        <v/>
      </c>
      <c r="O33" s="84" t="str">
        <f aca="false">IF(F33="","",IF(($J$52+$K$52/10)&lt;Datenblatt!$B$51,$N33,IF(AND(($J$52+$K$52/10)&gt;=Datenblatt!$B$51,($J$52+$K$52/10)&lt;=Datenblatt!$B$52),ROUNDDOWN($N33+$N33*Datenblatt!$B$50,0),IF(AND(($J$52+$K$52/10)&gt;=Datenblatt!$B$55,(($J$52+$K$52/10))&lt;=Datenblatt!$B$56),ROUNDDOWN($N33+$N33*Datenblatt!$B$54,0),""))))</f>
        <v/>
      </c>
      <c r="P33" s="85"/>
      <c r="Q33" s="103" t="str">
        <f aca="false">IF(F33="","",$I$7)</f>
        <v/>
      </c>
      <c r="R33" s="104" t="str">
        <f aca="false">IF(F33="","",IF($P$8="",$P$7,$P$8))</f>
        <v/>
      </c>
      <c r="S33" s="104"/>
      <c r="T33" s="104"/>
      <c r="U33" s="107" t="str">
        <f aca="false">IF(N33="","",IF(($J$52+$K$52/10)&gt;Datenblatt!$B$56,"Zuglänge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33" s="107"/>
      <c r="W33" s="102"/>
    </row>
    <row r="34" s="74" customFormat="true" ht="24.95" hidden="false" customHeight="true" outlineLevel="0" collapsed="false">
      <c r="A34" s="89" t="str">
        <f aca="false">IF(F34="","",A33+1)</f>
        <v/>
      </c>
      <c r="B34" s="90"/>
      <c r="C34" s="91"/>
      <c r="D34" s="92"/>
      <c r="E34" s="105"/>
      <c r="F34" s="106"/>
      <c r="G34" s="95" t="str">
        <f aca="false">IF(F34="","",VLOOKUP(D34,Datenblatt!$A$67:$O$342,2))</f>
        <v/>
      </c>
      <c r="H34" s="96" t="str">
        <f aca="false">IF(F34="","",IF(OR(L34=0,L34=""),"",VLOOKUP(D34,Datenblatt!$A$67:$O$342,11)))</f>
        <v/>
      </c>
      <c r="I34" s="97" t="str">
        <f aca="false">IF(F34="","",IF(L34&gt;0.5,"",VLOOKUP(D34,Datenblatt!$A$67:$O$342,11)))</f>
        <v/>
      </c>
      <c r="J34" s="96" t="str">
        <f aca="false">IF(F34="","",IF(W34="(K)",VLOOKUP(D34,Datenblatt!$A$67:$O$342,13),VLOOKUP(D34,Datenblatt!$A$67:$O$342,8)))</f>
        <v/>
      </c>
      <c r="K34" s="97" t="str">
        <f aca="false">IF(G34="","",IF(W34="(K)",VLOOKUP(D34,Datenblatt!$A$67:$O$342,14),VLOOKUP(D34,Datenblatt!$A$67:$O$342,9)))</f>
        <v/>
      </c>
      <c r="L34" s="98"/>
      <c r="M34" s="97" t="str">
        <f aca="false">IF(F34="","",IF(W34="(K)",VLOOKUP(D34,Datenblatt!$A$67:$O$342,15)+L34,VLOOKUP(D34,Datenblatt!$A$67:$O$342,10)+L34))</f>
        <v/>
      </c>
      <c r="N34" s="99" t="str">
        <f aca="false">IF(F34="","",IF(W34="Bremse defekt",0,IF(AND(VLOOKUP(D34,Datenblatt!$A$67:$O$342,12)&gt;1,W34="(k)",M34&lt;VLOOKUP(D34,Datenblatt!$A$67:$O$342,12)),M34,IF(AND(VLOOKUP(D34,Datenblatt!$A$67:$O$342,12)&gt;1,W34="(k)",OR(M34&gt;VLOOKUP(D34,Datenblatt!$A$67:$O$342,12),M34=VLOOKUP(D34,Datenblatt!$A$67:$O$342,12))),VLOOKUP(D34,Datenblatt!$A$67:$O$342,12),IF(AND(VLOOKUP(D34,Datenblatt!$A$67:$J$342,3)&gt;1,OR(M34&gt;VLOOKUP(D34,Datenblatt!$A$67:$J$342,4),M34=VLOOKUP(D34,Datenblatt!$A$67:$J$342,4))),VLOOKUP(D34,Datenblatt!$A$67:$J$342,4),IF(AND(VLOOKUP(D34,Datenblatt!$A$67:$J$342,3)&gt;1,M34&lt;VLOOKUP(D34,Datenblatt!$A$67:$J$342,4)),M34,IF(OR(M34&gt;VLOOKUP(D34,Datenblatt!$A$67:$J$342,7),VLOOKUP(D34,Datenblatt!$A$67:$J$342,7)=M34),VLOOKUP(D34,Datenblatt!$A$67:$J$342,6),IF(M34&lt;VLOOKUP(D34,Datenblatt!$A$67:$J$342,7),VLOOKUP(D34,Datenblatt!$A$67:$J$342,5),""))))))))</f>
        <v/>
      </c>
      <c r="O34" s="84" t="str">
        <f aca="false">IF(F34="","",IF(($J$52+$K$52/10)&lt;Datenblatt!$B$51,$N34,IF(AND(($J$52+$K$52/10)&gt;=Datenblatt!$B$51,($J$52+$K$52/10)&lt;=Datenblatt!$B$52),ROUNDDOWN($N34+$N34*Datenblatt!$B$50,0),IF(AND(($J$52+$K$52/10)&gt;=Datenblatt!$B$55,(($J$52+$K$52/10))&lt;=Datenblatt!$B$56),ROUNDDOWN($N34+$N34*Datenblatt!$B$54,0),""))))</f>
        <v/>
      </c>
      <c r="P34" s="85"/>
      <c r="Q34" s="103" t="str">
        <f aca="false">IF(F34="","",$I$7)</f>
        <v/>
      </c>
      <c r="R34" s="104" t="str">
        <f aca="false">IF(F34="","",IF($P$8="",$P$7,$P$8))</f>
        <v/>
      </c>
      <c r="S34" s="104"/>
      <c r="T34" s="104"/>
      <c r="U34" s="107" t="str">
        <f aca="false">IF(N34="","",IF(($J$52+$K$52/10)&gt;Datenblatt!$B$56,"Zuglänge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34" s="107"/>
      <c r="W34" s="102"/>
    </row>
    <row r="35" s="74" customFormat="true" ht="24.95" hidden="false" customHeight="true" outlineLevel="0" collapsed="false">
      <c r="A35" s="89" t="str">
        <f aca="false">IF(F35="","",A34+1)</f>
        <v/>
      </c>
      <c r="B35" s="90"/>
      <c r="C35" s="91"/>
      <c r="D35" s="92"/>
      <c r="E35" s="105"/>
      <c r="F35" s="108"/>
      <c r="G35" s="95" t="str">
        <f aca="false">IF(F35="","",VLOOKUP(D35,Datenblatt!$A$67:$O$342,2))</f>
        <v/>
      </c>
      <c r="H35" s="96" t="str">
        <f aca="false">IF(F35="","",IF(OR(L35=0,L35=""),"",VLOOKUP(D35,Datenblatt!$A$67:$O$342,11)))</f>
        <v/>
      </c>
      <c r="I35" s="97" t="str">
        <f aca="false">IF(F35="","",IF(L35&gt;0.5,"",VLOOKUP(D35,Datenblatt!$A$67:$O$342,11)))</f>
        <v/>
      </c>
      <c r="J35" s="96" t="str">
        <f aca="false">IF(F35="","",IF(W35="(K)",VLOOKUP(D35,Datenblatt!$A$67:$O$342,13),VLOOKUP(D35,Datenblatt!$A$67:$O$342,8)))</f>
        <v/>
      </c>
      <c r="K35" s="97" t="str">
        <f aca="false">IF(G35="","",IF(W35="(K)",VLOOKUP(D35,Datenblatt!$A$67:$O$342,14),VLOOKUP(D35,Datenblatt!$A$67:$O$342,9)))</f>
        <v/>
      </c>
      <c r="L35" s="98"/>
      <c r="M35" s="97" t="str">
        <f aca="false">IF(F35="","",IF(W35="(K)",VLOOKUP(D35,Datenblatt!$A$67:$O$342,15)+L35,VLOOKUP(D35,Datenblatt!$A$67:$O$342,10)+L35))</f>
        <v/>
      </c>
      <c r="N35" s="99" t="str">
        <f aca="false">IF(F35="","",IF(W35="Bremse defekt",0,IF(AND(VLOOKUP(D35,Datenblatt!$A$67:$O$342,12)&gt;1,W35="(k)",M35&lt;VLOOKUP(D35,Datenblatt!$A$67:$O$342,12)),M35,IF(AND(VLOOKUP(D35,Datenblatt!$A$67:$O$342,12)&gt;1,W35="(k)",OR(M35&gt;VLOOKUP(D35,Datenblatt!$A$67:$O$342,12),M35=VLOOKUP(D35,Datenblatt!$A$67:$O$342,12))),VLOOKUP(D35,Datenblatt!$A$67:$O$342,12),IF(AND(VLOOKUP(D35,Datenblatt!$A$67:$J$342,3)&gt;1,OR(M35&gt;VLOOKUP(D35,Datenblatt!$A$67:$J$342,4),M35=VLOOKUP(D35,Datenblatt!$A$67:$J$342,4))),VLOOKUP(D35,Datenblatt!$A$67:$J$342,4),IF(AND(VLOOKUP(D35,Datenblatt!$A$67:$J$342,3)&gt;1,M35&lt;VLOOKUP(D35,Datenblatt!$A$67:$J$342,4)),M35,IF(OR(M35&gt;VLOOKUP(D35,Datenblatt!$A$67:$J$342,7),VLOOKUP(D35,Datenblatt!$A$67:$J$342,7)=M35),VLOOKUP(D35,Datenblatt!$A$67:$J$342,6),IF(M35&lt;VLOOKUP(D35,Datenblatt!$A$67:$J$342,7),VLOOKUP(D35,Datenblatt!$A$67:$J$342,5),""))))))))</f>
        <v/>
      </c>
      <c r="O35" s="84" t="str">
        <f aca="false">IF(F35="","",IF(($J$52+$K$52/10)&lt;Datenblatt!$B$51,$N35,IF(AND(($J$52+$K$52/10)&gt;=Datenblatt!$B$51,($J$52+$K$52/10)&lt;=Datenblatt!$B$52),ROUNDDOWN($N35+$N35*Datenblatt!$B$50,0),IF(AND(($J$52+$K$52/10)&gt;=Datenblatt!$B$55,(($J$52+$K$52/10))&lt;=Datenblatt!$B$56),ROUNDDOWN($N35+$N35*Datenblatt!$B$54,0),""))))</f>
        <v/>
      </c>
      <c r="P35" s="85"/>
      <c r="Q35" s="103" t="str">
        <f aca="false">IF(F35="","",$I$7)</f>
        <v/>
      </c>
      <c r="R35" s="104" t="str">
        <f aca="false">IF(F35="","",IF($P$8="",$P$7,$P$8))</f>
        <v/>
      </c>
      <c r="S35" s="104"/>
      <c r="T35" s="104"/>
      <c r="U35" s="107" t="str">
        <f aca="false">IF(N35="","",IF(($J$52+$K$52/10)&gt;Datenblatt!$B$56,"Zuglänge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35" s="107"/>
      <c r="W35" s="102"/>
    </row>
    <row r="36" s="74" customFormat="true" ht="24.75" hidden="false" customHeight="true" outlineLevel="0" collapsed="false">
      <c r="A36" s="89" t="str">
        <f aca="false">IF(F36="","",A35+1)</f>
        <v/>
      </c>
      <c r="B36" s="90"/>
      <c r="C36" s="91"/>
      <c r="D36" s="92"/>
      <c r="E36" s="105"/>
      <c r="F36" s="108"/>
      <c r="G36" s="95" t="str">
        <f aca="false">IF(F36="","",VLOOKUP(D36,Datenblatt!$A$67:$O$342,2))</f>
        <v/>
      </c>
      <c r="H36" s="96" t="str">
        <f aca="false">IF(F36="","",IF(OR(L36=0,L36=""),"",VLOOKUP(D36,Datenblatt!$A$67:$O$342,11)))</f>
        <v/>
      </c>
      <c r="I36" s="97" t="str">
        <f aca="false">IF(F36="","",IF(L36&gt;0.5,"",VLOOKUP(D36,Datenblatt!$A$67:$O$342,11)))</f>
        <v/>
      </c>
      <c r="J36" s="96" t="str">
        <f aca="false">IF(F36="","",IF(W36="(K)",VLOOKUP(D36,Datenblatt!$A$67:$O$342,13),VLOOKUP(D36,Datenblatt!$A$67:$O$342,8)))</f>
        <v/>
      </c>
      <c r="K36" s="97" t="str">
        <f aca="false">IF(G36="","",IF(W36="(K)",VLOOKUP(D36,Datenblatt!$A$67:$O$342,14),VLOOKUP(D36,Datenblatt!$A$67:$O$342,9)))</f>
        <v/>
      </c>
      <c r="L36" s="98"/>
      <c r="M36" s="97" t="str">
        <f aca="false">IF(F36="","",IF(W36="(K)",VLOOKUP(D36,Datenblatt!$A$67:$O$342,15)+L36,VLOOKUP(D36,Datenblatt!$A$67:$O$342,10)+L36))</f>
        <v/>
      </c>
      <c r="N36" s="99" t="str">
        <f aca="false">IF(F36="","",IF(W36="Bremse defekt",0,IF(AND(VLOOKUP(D36,Datenblatt!$A$67:$O$342,12)&gt;1,W36="(k)",M36&lt;VLOOKUP(D36,Datenblatt!$A$67:$O$342,12)),M36,IF(AND(VLOOKUP(D36,Datenblatt!$A$67:$O$342,12)&gt;1,W36="(k)",OR(M36&gt;VLOOKUP(D36,Datenblatt!$A$67:$O$342,12),M36=VLOOKUP(D36,Datenblatt!$A$67:$O$342,12))),VLOOKUP(D36,Datenblatt!$A$67:$O$342,12),IF(AND(VLOOKUP(D36,Datenblatt!$A$67:$J$342,3)&gt;1,OR(M36&gt;VLOOKUP(D36,Datenblatt!$A$67:$J$342,4),M36=VLOOKUP(D36,Datenblatt!$A$67:$J$342,4))),VLOOKUP(D36,Datenblatt!$A$67:$J$342,4),IF(AND(VLOOKUP(D36,Datenblatt!$A$67:$J$342,3)&gt;1,M36&lt;VLOOKUP(D36,Datenblatt!$A$67:$J$342,4)),M36,IF(OR(M36&gt;VLOOKUP(D36,Datenblatt!$A$67:$J$342,7),VLOOKUP(D36,Datenblatt!$A$67:$J$342,7)=M36),VLOOKUP(D36,Datenblatt!$A$67:$J$342,6),IF(M36&lt;VLOOKUP(D36,Datenblatt!$A$67:$J$342,7),VLOOKUP(D36,Datenblatt!$A$67:$J$342,5),""))))))))</f>
        <v/>
      </c>
      <c r="O36" s="84" t="str">
        <f aca="false">IF(F36="","",IF(($J$52+$K$52/10)&lt;Datenblatt!$B$51,$N36,IF(AND(($J$52+$K$52/10)&gt;=Datenblatt!$B$51,($J$52+$K$52/10)&lt;=Datenblatt!$B$52),ROUNDDOWN($N36+$N36*Datenblatt!$B$50,0),IF(AND(($J$52+$K$52/10)&gt;=Datenblatt!$B$55,(($J$52+$K$52/10))&lt;=Datenblatt!$B$56),ROUNDDOWN($N36+$N36*Datenblatt!$B$54,0),""))))</f>
        <v/>
      </c>
      <c r="P36" s="85"/>
      <c r="Q36" s="103" t="str">
        <f aca="false">IF(F36="","",$I$7)</f>
        <v/>
      </c>
      <c r="R36" s="104" t="str">
        <f aca="false">IF(F36="","",IF($P$8="",$P$7,$P$8))</f>
        <v/>
      </c>
      <c r="S36" s="104"/>
      <c r="T36" s="104"/>
      <c r="U36" s="107" t="str">
        <f aca="false">IF(N36="","",IF(($J$52+$K$52/10)&gt;Datenblatt!$B$56,"Zuglänge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36" s="107"/>
      <c r="W36" s="109"/>
    </row>
    <row r="37" s="74" customFormat="true" ht="24.75" hidden="false" customHeight="true" outlineLevel="0" collapsed="false">
      <c r="A37" s="89" t="str">
        <f aca="false">IF(F37="","",A36+1)</f>
        <v/>
      </c>
      <c r="B37" s="90"/>
      <c r="C37" s="91"/>
      <c r="D37" s="92"/>
      <c r="E37" s="105"/>
      <c r="F37" s="108"/>
      <c r="G37" s="95" t="str">
        <f aca="false">IF(F37="","",VLOOKUP(D37,Datenblatt!$A$67:$O$342,2))</f>
        <v/>
      </c>
      <c r="H37" s="96" t="str">
        <f aca="false">IF(F37="","",IF(OR(L37=0,L37=""),"",VLOOKUP(D37,Datenblatt!$A$67:$O$342,11)))</f>
        <v/>
      </c>
      <c r="I37" s="97" t="str">
        <f aca="false">IF(F37="","",IF(L37&gt;0.5,"",VLOOKUP(D37,Datenblatt!$A$67:$O$342,11)))</f>
        <v/>
      </c>
      <c r="J37" s="96" t="str">
        <f aca="false">IF(F37="","",IF(W37="(K)",VLOOKUP(D37,Datenblatt!$A$67:$O$342,13),VLOOKUP(D37,Datenblatt!$A$67:$O$342,8)))</f>
        <v/>
      </c>
      <c r="K37" s="97" t="str">
        <f aca="false">IF(G37="","",IF(W37="(K)",VLOOKUP(D37,Datenblatt!$A$67:$O$342,14),VLOOKUP(D37,Datenblatt!$A$67:$O$342,9)))</f>
        <v/>
      </c>
      <c r="L37" s="98"/>
      <c r="M37" s="97" t="str">
        <f aca="false">IF(F37="","",IF(W37="(K)",VLOOKUP(D37,Datenblatt!$A$67:$O$342,15)+L37,VLOOKUP(D37,Datenblatt!$A$67:$O$342,10)+L37))</f>
        <v/>
      </c>
      <c r="N37" s="99" t="str">
        <f aca="false">IF(F37="","",IF(W37="Bremse defekt",0,IF(AND(VLOOKUP(D37,Datenblatt!$A$67:$O$342,12)&gt;1,W37="(k)",M37&lt;VLOOKUP(D37,Datenblatt!$A$67:$O$342,12)),M37,IF(AND(VLOOKUP(D37,Datenblatt!$A$67:$O$342,12)&gt;1,W37="(k)",OR(M37&gt;VLOOKUP(D37,Datenblatt!$A$67:$O$342,12),M37=VLOOKUP(D37,Datenblatt!$A$67:$O$342,12))),VLOOKUP(D37,Datenblatt!$A$67:$O$342,12),IF(AND(VLOOKUP(D37,Datenblatt!$A$67:$J$342,3)&gt;1,OR(M37&gt;VLOOKUP(D37,Datenblatt!$A$67:$J$342,4),M37=VLOOKUP(D37,Datenblatt!$A$67:$J$342,4))),VLOOKUP(D37,Datenblatt!$A$67:$J$342,4),IF(AND(VLOOKUP(D37,Datenblatt!$A$67:$J$342,3)&gt;1,M37&lt;VLOOKUP(D37,Datenblatt!$A$67:$J$342,4)),M37,IF(OR(M37&gt;VLOOKUP(D37,Datenblatt!$A$67:$J$342,7),VLOOKUP(D37,Datenblatt!$A$67:$J$342,7)=M37),VLOOKUP(D37,Datenblatt!$A$67:$J$342,6),IF(M37&lt;VLOOKUP(D37,Datenblatt!$A$67:$J$342,7),VLOOKUP(D37,Datenblatt!$A$67:$J$342,5),""))))))))</f>
        <v/>
      </c>
      <c r="O37" s="84" t="str">
        <f aca="false">IF(F37="","",IF(($J$52+$K$52/10)&lt;Datenblatt!$B$51,$N37,IF(AND(($J$52+$K$52/10)&gt;=Datenblatt!$B$51,($J$52+$K$52/10)&lt;=Datenblatt!$B$52),ROUNDDOWN($N37+$N37*Datenblatt!$B$50,0),IF(AND(($J$52+$K$52/10)&gt;=Datenblatt!$B$55,(($J$52+$K$52/10))&lt;=Datenblatt!$B$56),ROUNDDOWN($N37+$N37*Datenblatt!$B$54,0),""))))</f>
        <v/>
      </c>
      <c r="P37" s="85"/>
      <c r="Q37" s="103" t="str">
        <f aca="false">IF(F37="","",$I$7)</f>
        <v/>
      </c>
      <c r="R37" s="104" t="str">
        <f aca="false">IF(F37="","",IF($P$8="",$P$7,$P$8))</f>
        <v/>
      </c>
      <c r="S37" s="104"/>
      <c r="T37" s="104"/>
      <c r="U37" s="107" t="str">
        <f aca="false">IF(N37="","",IF(($J$52+$K$52/10)&gt;Datenblatt!$B$56,"Zuglänge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37" s="107"/>
      <c r="W37" s="109"/>
    </row>
    <row r="38" s="74" customFormat="true" ht="24.75" hidden="false" customHeight="true" outlineLevel="0" collapsed="false">
      <c r="A38" s="89" t="str">
        <f aca="false">IF(F38="","",A37+1)</f>
        <v/>
      </c>
      <c r="B38" s="90"/>
      <c r="C38" s="91"/>
      <c r="D38" s="92"/>
      <c r="E38" s="93"/>
      <c r="F38" s="94"/>
      <c r="G38" s="95" t="str">
        <f aca="false">IF(F38="","",VLOOKUP(D38,Datenblatt!$A$67:$O$342,2))</f>
        <v/>
      </c>
      <c r="H38" s="96" t="str">
        <f aca="false">IF(F38="","",IF(OR(L38=0,L38=""),"",VLOOKUP(D38,Datenblatt!$A$67:$O$342,11)))</f>
        <v/>
      </c>
      <c r="I38" s="97" t="str">
        <f aca="false">IF(F38="","",IF(L38&gt;0.5,"",VLOOKUP(D38,Datenblatt!$A$67:$O$342,11)))</f>
        <v/>
      </c>
      <c r="J38" s="96" t="str">
        <f aca="false">IF(F38="","",IF(W38="(K)",VLOOKUP(D38,Datenblatt!$A$67:$O$342,13),VLOOKUP(D38,Datenblatt!$A$67:$O$342,8)))</f>
        <v/>
      </c>
      <c r="K38" s="97" t="str">
        <f aca="false">IF(G38="","",IF(W38="(K)",VLOOKUP(D38,Datenblatt!$A$67:$O$342,14),VLOOKUP(D38,Datenblatt!$A$67:$O$342,9)))</f>
        <v/>
      </c>
      <c r="L38" s="98"/>
      <c r="M38" s="97" t="str">
        <f aca="false">IF(F38="","",IF(W38="(K)",VLOOKUP(D38,Datenblatt!$A$67:$O$342,15)+L38,VLOOKUP(D38,Datenblatt!$A$67:$O$342,10)+L38))</f>
        <v/>
      </c>
      <c r="N38" s="99" t="str">
        <f aca="false">IF(F38="","",IF(W38="Bremse defekt",0,IF(AND(VLOOKUP(D38,Datenblatt!$A$67:$O$342,12)&gt;1,W38="(k)",M38&lt;VLOOKUP(D38,Datenblatt!$A$67:$O$342,12)),M38,IF(AND(VLOOKUP(D38,Datenblatt!$A$67:$O$342,12)&gt;1,W38="(k)",OR(M38&gt;VLOOKUP(D38,Datenblatt!$A$67:$O$342,12),M38=VLOOKUP(D38,Datenblatt!$A$67:$O$342,12))),VLOOKUP(D38,Datenblatt!$A$67:$O$342,12),IF(AND(VLOOKUP(D38,Datenblatt!$A$67:$J$342,3)&gt;1,OR(M38&gt;VLOOKUP(D38,Datenblatt!$A$67:$J$342,4),M38=VLOOKUP(D38,Datenblatt!$A$67:$J$342,4))),VLOOKUP(D38,Datenblatt!$A$67:$J$342,4),IF(AND(VLOOKUP(D38,Datenblatt!$A$67:$J$342,3)&gt;1,M38&lt;VLOOKUP(D38,Datenblatt!$A$67:$J$342,4)),M38,IF(OR(M38&gt;VLOOKUP(D38,Datenblatt!$A$67:$J$342,7),VLOOKUP(D38,Datenblatt!$A$67:$J$342,7)=M38),VLOOKUP(D38,Datenblatt!$A$67:$J$342,6),IF(M38&lt;VLOOKUP(D38,Datenblatt!$A$67:$J$342,7),VLOOKUP(D38,Datenblatt!$A$67:$J$342,5),""))))))))</f>
        <v/>
      </c>
      <c r="O38" s="84" t="str">
        <f aca="false">IF(F38="","",IF(($J$52+$K$52/10)&lt;Datenblatt!$B$51,$N38,IF(AND(($J$52+$K$52/10)&gt;=Datenblatt!$B$51,($J$52+$K$52/10)&lt;=Datenblatt!$B$52),ROUNDDOWN($N38+$N38*Datenblatt!$B$50,0),IF(AND(($J$52+$K$52/10)&gt;=Datenblatt!$B$55,(($J$52+$K$52/10))&lt;=Datenblatt!$B$56),ROUNDDOWN($N38+$N38*Datenblatt!$B$54,0),""))))</f>
        <v/>
      </c>
      <c r="P38" s="85"/>
      <c r="Q38" s="103" t="str">
        <f aca="false">IF(F38="","",$I$7)</f>
        <v/>
      </c>
      <c r="R38" s="104" t="str">
        <f aca="false">IF(F38="","",IF($P$8="",$P$7,$P$8))</f>
        <v/>
      </c>
      <c r="S38" s="104"/>
      <c r="T38" s="104"/>
      <c r="U38" s="107" t="str">
        <f aca="false">IF(N38="","",IF(($J$52+$K$52/10)&gt;Datenblatt!$B$56,"Zuglänge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38" s="107"/>
      <c r="W38" s="109"/>
    </row>
    <row r="39" s="74" customFormat="true" ht="24.75" hidden="false" customHeight="true" outlineLevel="0" collapsed="false">
      <c r="A39" s="89" t="str">
        <f aca="false">IF(F39="","",A38+1)</f>
        <v/>
      </c>
      <c r="B39" s="90"/>
      <c r="C39" s="91"/>
      <c r="D39" s="92"/>
      <c r="E39" s="93"/>
      <c r="F39" s="94"/>
      <c r="G39" s="95" t="str">
        <f aca="false">IF(F39="","",VLOOKUP(D39,Datenblatt!$A$67:$O$342,2))</f>
        <v/>
      </c>
      <c r="H39" s="96" t="str">
        <f aca="false">IF(F39="","",IF(OR(L39=0,L39=""),"",VLOOKUP(D39,Datenblatt!$A$67:$O$342,11)))</f>
        <v/>
      </c>
      <c r="I39" s="97" t="str">
        <f aca="false">IF(F39="","",IF(L39&gt;0.5,"",VLOOKUP(D39,Datenblatt!$A$67:$O$342,11)))</f>
        <v/>
      </c>
      <c r="J39" s="96" t="str">
        <f aca="false">IF(F39="","",IF(W39="(K)",VLOOKUP(D39,Datenblatt!$A$67:$O$342,13),VLOOKUP(D39,Datenblatt!$A$67:$O$342,8)))</f>
        <v/>
      </c>
      <c r="K39" s="97" t="str">
        <f aca="false">IF(G39="","",IF(W39="(K)",VLOOKUP(D39,Datenblatt!$A$67:$O$342,14),VLOOKUP(D39,Datenblatt!$A$67:$O$342,9)))</f>
        <v/>
      </c>
      <c r="L39" s="98"/>
      <c r="M39" s="97" t="str">
        <f aca="false">IF(F39="","",IF(W39="(K)",VLOOKUP(D39,Datenblatt!$A$67:$O$342,15)+L39,VLOOKUP(D39,Datenblatt!$A$67:$O$342,10)+L39))</f>
        <v/>
      </c>
      <c r="N39" s="99" t="str">
        <f aca="false">IF(F39="","",IF(W39="Bremse defekt",0,IF(AND(VLOOKUP(D39,Datenblatt!$A$67:$O$342,12)&gt;1,W39="(k)",M39&lt;VLOOKUP(D39,Datenblatt!$A$67:$O$342,12)),M39,IF(AND(VLOOKUP(D39,Datenblatt!$A$67:$O$342,12)&gt;1,W39="(k)",OR(M39&gt;VLOOKUP(D39,Datenblatt!$A$67:$O$342,12),M39=VLOOKUP(D39,Datenblatt!$A$67:$O$342,12))),VLOOKUP(D39,Datenblatt!$A$67:$O$342,12),IF(AND(VLOOKUP(D39,Datenblatt!$A$67:$J$342,3)&gt;1,OR(M39&gt;VLOOKUP(D39,Datenblatt!$A$67:$J$342,4),M39=VLOOKUP(D39,Datenblatt!$A$67:$J$342,4))),VLOOKUP(D39,Datenblatt!$A$67:$J$342,4),IF(AND(VLOOKUP(D39,Datenblatt!$A$67:$J$342,3)&gt;1,M39&lt;VLOOKUP(D39,Datenblatt!$A$67:$J$342,4)),M39,IF(OR(M39&gt;VLOOKUP(D39,Datenblatt!$A$67:$J$342,7),VLOOKUP(D39,Datenblatt!$A$67:$J$342,7)=M39),VLOOKUP(D39,Datenblatt!$A$67:$J$342,6),IF(M39&lt;VLOOKUP(D39,Datenblatt!$A$67:$J$342,7),VLOOKUP(D39,Datenblatt!$A$67:$J$342,5),""))))))))</f>
        <v/>
      </c>
      <c r="O39" s="84" t="str">
        <f aca="false">IF(F39="","",IF(($J$52+$K$52/10)&lt;Datenblatt!$B$51,$N39,IF(AND(($J$52+$K$52/10)&gt;=Datenblatt!$B$51,($J$52+$K$52/10)&lt;=Datenblatt!$B$52),ROUNDDOWN($N39+$N39*Datenblatt!$B$50,0),IF(AND(($J$52+$K$52/10)&gt;=Datenblatt!$B$55,(($J$52+$K$52/10))&lt;=Datenblatt!$B$56),ROUNDDOWN($N39+$N39*Datenblatt!$B$54,0),""))))</f>
        <v/>
      </c>
      <c r="P39" s="85"/>
      <c r="Q39" s="103" t="str">
        <f aca="false">IF(F39="","",$I$7)</f>
        <v/>
      </c>
      <c r="R39" s="104" t="str">
        <f aca="false">IF(F39="","",IF($P$8="",$P$7,$P$8))</f>
        <v/>
      </c>
      <c r="S39" s="104"/>
      <c r="T39" s="104"/>
      <c r="U39" s="107" t="str">
        <f aca="false">IF(N39="","",IF(($J$52+$K$52/10)&gt;Datenblatt!$B$56,"Zuglänge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39" s="107"/>
      <c r="W39" s="109"/>
    </row>
    <row r="40" s="74" customFormat="true" ht="24.75" hidden="false" customHeight="true" outlineLevel="0" collapsed="false">
      <c r="A40" s="89" t="str">
        <f aca="false">IF(F40="","",A39+1)</f>
        <v/>
      </c>
      <c r="B40" s="90"/>
      <c r="C40" s="91"/>
      <c r="D40" s="92"/>
      <c r="E40" s="93"/>
      <c r="F40" s="94"/>
      <c r="G40" s="95" t="str">
        <f aca="false">IF(F40="","",VLOOKUP(D40,Datenblatt!$A$67:$O$342,2))</f>
        <v/>
      </c>
      <c r="H40" s="96" t="str">
        <f aca="false">IF(F40="","",IF(OR(L40=0,L40=""),"",VLOOKUP(D40,Datenblatt!$A$67:$O$342,11)))</f>
        <v/>
      </c>
      <c r="I40" s="97" t="str">
        <f aca="false">IF(F40="","",IF(L40&gt;0.5,"",VLOOKUP(D40,Datenblatt!$A$67:$O$342,11)))</f>
        <v/>
      </c>
      <c r="J40" s="96" t="str">
        <f aca="false">IF(F40="","",IF(W40="(K)",VLOOKUP(D40,Datenblatt!$A$67:$O$342,13),VLOOKUP(D40,Datenblatt!$A$67:$O$342,8)))</f>
        <v/>
      </c>
      <c r="K40" s="97" t="str">
        <f aca="false">IF(G40="","",IF(W40="(K)",VLOOKUP(D40,Datenblatt!$A$67:$O$342,14),VLOOKUP(D40,Datenblatt!$A$67:$O$342,9)))</f>
        <v/>
      </c>
      <c r="L40" s="98"/>
      <c r="M40" s="97" t="str">
        <f aca="false">IF(F40="","",IF(W40="(K)",VLOOKUP(D40,Datenblatt!$A$67:$O$342,15)+L40,VLOOKUP(D40,Datenblatt!$A$67:$O$342,10)+L40))</f>
        <v/>
      </c>
      <c r="N40" s="99" t="str">
        <f aca="false">IF(F40="","",IF(W40="Bremse defekt",0,IF(AND(VLOOKUP(D40,Datenblatt!$A$67:$O$342,12)&gt;1,W40="(k)",M40&lt;VLOOKUP(D40,Datenblatt!$A$67:$O$342,12)),M40,IF(AND(VLOOKUP(D40,Datenblatt!$A$67:$O$342,12)&gt;1,W40="(k)",OR(M40&gt;VLOOKUP(D40,Datenblatt!$A$67:$O$342,12),M40=VLOOKUP(D40,Datenblatt!$A$67:$O$342,12))),VLOOKUP(D40,Datenblatt!$A$67:$O$342,12),IF(AND(VLOOKUP(D40,Datenblatt!$A$67:$J$342,3)&gt;1,OR(M40&gt;VLOOKUP(D40,Datenblatt!$A$67:$J$342,4),M40=VLOOKUP(D40,Datenblatt!$A$67:$J$342,4))),VLOOKUP(D40,Datenblatt!$A$67:$J$342,4),IF(AND(VLOOKUP(D40,Datenblatt!$A$67:$J$342,3)&gt;1,M40&lt;VLOOKUP(D40,Datenblatt!$A$67:$J$342,4)),M40,IF(OR(M40&gt;VLOOKUP(D40,Datenblatt!$A$67:$J$342,7),VLOOKUP(D40,Datenblatt!$A$67:$J$342,7)=M40),VLOOKUP(D40,Datenblatt!$A$67:$J$342,6),IF(M40&lt;VLOOKUP(D40,Datenblatt!$A$67:$J$342,7),VLOOKUP(D40,Datenblatt!$A$67:$J$342,5),""))))))))</f>
        <v/>
      </c>
      <c r="O40" s="84" t="str">
        <f aca="false">IF(F40="","",IF(($J$52+$K$52/10)&lt;Datenblatt!$B$51,$N40,IF(AND(($J$52+$K$52/10)&gt;=Datenblatt!$B$51,($J$52+$K$52/10)&lt;=Datenblatt!$B$52),ROUNDDOWN($N40+$N40*Datenblatt!$B$50,0),IF(AND(($J$52+$K$52/10)&gt;=Datenblatt!$B$55,(($J$52+$K$52/10))&lt;=Datenblatt!$B$56),ROUNDDOWN($N40+$N40*Datenblatt!$B$54,0),""))))</f>
        <v/>
      </c>
      <c r="P40" s="85"/>
      <c r="Q40" s="103" t="str">
        <f aca="false">IF(F40="","",$I$7)</f>
        <v/>
      </c>
      <c r="R40" s="104" t="str">
        <f aca="false">IF(F40="","",IF($P$8="",$P$7,$P$8))</f>
        <v/>
      </c>
      <c r="S40" s="104"/>
      <c r="T40" s="104"/>
      <c r="U40" s="107" t="str">
        <f aca="false">IF(N40="","",IF(($J$52+$K$52/10)&gt;Datenblatt!$B$56,"Zuglänge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40" s="107"/>
      <c r="W40" s="109"/>
    </row>
    <row r="41" s="74" customFormat="true" ht="24.75" hidden="false" customHeight="true" outlineLevel="0" collapsed="false">
      <c r="A41" s="89" t="str">
        <f aca="false">IF(F41="","",A40+1)</f>
        <v/>
      </c>
      <c r="B41" s="90"/>
      <c r="C41" s="91"/>
      <c r="D41" s="92"/>
      <c r="E41" s="105"/>
      <c r="F41" s="106"/>
      <c r="G41" s="95" t="str">
        <f aca="false">IF(F41="","",VLOOKUP(D41,Datenblatt!$A$67:$O$342,2))</f>
        <v/>
      </c>
      <c r="H41" s="96" t="str">
        <f aca="false">IF(F41="","",IF(OR(L41=0,L41=""),"",VLOOKUP(D41,Datenblatt!$A$67:$O$342,11)))</f>
        <v/>
      </c>
      <c r="I41" s="97" t="str">
        <f aca="false">IF(F41="","",IF(L41&gt;0.5,"",VLOOKUP(D41,Datenblatt!$A$67:$O$342,11)))</f>
        <v/>
      </c>
      <c r="J41" s="96" t="str">
        <f aca="false">IF(F41="","",IF(W41="(K)",VLOOKUP(D41,Datenblatt!$A$67:$O$342,13),VLOOKUP(D41,Datenblatt!$A$67:$O$342,8)))</f>
        <v/>
      </c>
      <c r="K41" s="97" t="str">
        <f aca="false">IF(G41="","",IF(W41="(K)",VLOOKUP(D41,Datenblatt!$A$67:$O$342,14),VLOOKUP(D41,Datenblatt!$A$67:$O$342,9)))</f>
        <v/>
      </c>
      <c r="L41" s="98"/>
      <c r="M41" s="97" t="str">
        <f aca="false">IF(F41="","",IF(W41="(K)",VLOOKUP(D41,Datenblatt!$A$67:$O$342,15)+L41,VLOOKUP(D41,Datenblatt!$A$67:$O$342,10)+L41))</f>
        <v/>
      </c>
      <c r="N41" s="99" t="str">
        <f aca="false">IF(F41="","",IF(W41="Bremse defekt",0,IF(AND(VLOOKUP(D41,Datenblatt!$A$67:$O$342,12)&gt;1,W41="(k)",M41&lt;VLOOKUP(D41,Datenblatt!$A$67:$O$342,12)),M41,IF(AND(VLOOKUP(D41,Datenblatt!$A$67:$O$342,12)&gt;1,W41="(k)",OR(M41&gt;VLOOKUP(D41,Datenblatt!$A$67:$O$342,12),M41=VLOOKUP(D41,Datenblatt!$A$67:$O$342,12))),VLOOKUP(D41,Datenblatt!$A$67:$O$342,12),IF(AND(VLOOKUP(D41,Datenblatt!$A$67:$J$342,3)&gt;1,OR(M41&gt;VLOOKUP(D41,Datenblatt!$A$67:$J$342,4),M41=VLOOKUP(D41,Datenblatt!$A$67:$J$342,4))),VLOOKUP(D41,Datenblatt!$A$67:$J$342,4),IF(AND(VLOOKUP(D41,Datenblatt!$A$67:$J$342,3)&gt;1,M41&lt;VLOOKUP(D41,Datenblatt!$A$67:$J$342,4)),M41,IF(OR(M41&gt;VLOOKUP(D41,Datenblatt!$A$67:$J$342,7),VLOOKUP(D41,Datenblatt!$A$67:$J$342,7)=M41),VLOOKUP(D41,Datenblatt!$A$67:$J$342,6),IF(M41&lt;VLOOKUP(D41,Datenblatt!$A$67:$J$342,7),VLOOKUP(D41,Datenblatt!$A$67:$J$342,5),""))))))))</f>
        <v/>
      </c>
      <c r="O41" s="84" t="str">
        <f aca="false">IF(F41="","",IF(($J$52+$K$52/10)&lt;Datenblatt!$B$51,$N41,IF(AND(($J$52+$K$52/10)&gt;=Datenblatt!$B$51,($J$52+$K$52/10)&lt;=Datenblatt!$B$52),ROUNDDOWN($N41+$N41*Datenblatt!$B$50,0),IF(AND(($J$52+$K$52/10)&gt;=Datenblatt!$B$55,(($J$52+$K$52/10))&lt;=Datenblatt!$B$56),ROUNDDOWN($N41+$N41*Datenblatt!$B$54,0),""))))</f>
        <v/>
      </c>
      <c r="P41" s="85"/>
      <c r="Q41" s="103" t="str">
        <f aca="false">IF(F41="","",$I$7)</f>
        <v/>
      </c>
      <c r="R41" s="104" t="str">
        <f aca="false">IF(F41="","",IF($P$8="",$P$7,$P$8))</f>
        <v/>
      </c>
      <c r="S41" s="104"/>
      <c r="T41" s="104"/>
      <c r="U41" s="107" t="str">
        <f aca="false">IF(N41="","",IF(($J$52+$K$52/10)&gt;Datenblatt!$B$56,"Zuglänge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41" s="107"/>
      <c r="W41" s="109"/>
    </row>
    <row r="42" s="74" customFormat="true" ht="24.75" hidden="false" customHeight="true" outlineLevel="0" collapsed="false">
      <c r="A42" s="89" t="str">
        <f aca="false">IF(F42="","",A41+1)</f>
        <v/>
      </c>
      <c r="B42" s="90"/>
      <c r="C42" s="91"/>
      <c r="D42" s="92"/>
      <c r="E42" s="110"/>
      <c r="F42" s="111"/>
      <c r="G42" s="95" t="str">
        <f aca="false">IF(F42="","",VLOOKUP(D42,Datenblatt!$A$67:$O$342,2))</f>
        <v/>
      </c>
      <c r="H42" s="96" t="str">
        <f aca="false">IF(F42="","",IF(OR(L42=0,L42=""),"",VLOOKUP(D42,Datenblatt!$A$67:$O$342,11)))</f>
        <v/>
      </c>
      <c r="I42" s="97" t="str">
        <f aca="false">IF(F42="","",IF(L42&gt;0.5,"",VLOOKUP(D42,Datenblatt!$A$67:$O$342,11)))</f>
        <v/>
      </c>
      <c r="J42" s="96" t="str">
        <f aca="false">IF(F42="","",IF(W42="(K)",VLOOKUP(D42,Datenblatt!$A$67:$O$342,13),VLOOKUP(D42,Datenblatt!$A$67:$O$342,8)))</f>
        <v/>
      </c>
      <c r="K42" s="97" t="str">
        <f aca="false">IF(G42="","",IF(W42="(K)",VLOOKUP(D42,Datenblatt!$A$67:$O$342,14),VLOOKUP(D42,Datenblatt!$A$67:$O$342,9)))</f>
        <v/>
      </c>
      <c r="L42" s="98"/>
      <c r="M42" s="97" t="str">
        <f aca="false">IF(F42="","",IF(W42="(K)",VLOOKUP(D42,Datenblatt!$A$67:$O$342,15)+L42,VLOOKUP(D42,Datenblatt!$A$67:$O$342,10)+L42))</f>
        <v/>
      </c>
      <c r="N42" s="99" t="str">
        <f aca="false">IF(F42="","",IF(W42="Bremse defekt",0,IF(AND(VLOOKUP(D42,Datenblatt!$A$67:$O$342,12)&gt;1,W42="(k)",M42&lt;VLOOKUP(D42,Datenblatt!$A$67:$O$342,12)),M42,IF(AND(VLOOKUP(D42,Datenblatt!$A$67:$O$342,12)&gt;1,W42="(k)",OR(M42&gt;VLOOKUP(D42,Datenblatt!$A$67:$O$342,12),M42=VLOOKUP(D42,Datenblatt!$A$67:$O$342,12))),VLOOKUP(D42,Datenblatt!$A$67:$O$342,12),IF(AND(VLOOKUP(D42,Datenblatt!$A$67:$J$342,3)&gt;1,OR(M42&gt;VLOOKUP(D42,Datenblatt!$A$67:$J$342,4),M42=VLOOKUP(D42,Datenblatt!$A$67:$J$342,4))),VLOOKUP(D42,Datenblatt!$A$67:$J$342,4),IF(AND(VLOOKUP(D42,Datenblatt!$A$67:$J$342,3)&gt;1,M42&lt;VLOOKUP(D42,Datenblatt!$A$67:$J$342,4)),M42,IF(OR(M42&gt;VLOOKUP(D42,Datenblatt!$A$67:$J$342,7),VLOOKUP(D42,Datenblatt!$A$67:$J$342,7)=M42),VLOOKUP(D42,Datenblatt!$A$67:$J$342,6),IF(M42&lt;VLOOKUP(D42,Datenblatt!$A$67:$J$342,7),VLOOKUP(D42,Datenblatt!$A$67:$J$342,5),""))))))))</f>
        <v/>
      </c>
      <c r="O42" s="84" t="str">
        <f aca="false">IF(F42="","",IF(($J$52+$K$52/10)&lt;Datenblatt!$B$51,$N42,IF(AND(($J$52+$K$52/10)&gt;=Datenblatt!$B$51,($J$52+$K$52/10)&lt;=Datenblatt!$B$52),ROUNDDOWN($N42+$N42*Datenblatt!$B$50,0),IF(AND(($J$52+$K$52/10)&gt;=Datenblatt!$B$55,(($J$52+$K$52/10))&lt;=Datenblatt!$B$56),ROUNDDOWN($N42+$N42*Datenblatt!$B$54,0),""))))</f>
        <v/>
      </c>
      <c r="P42" s="85"/>
      <c r="Q42" s="103" t="str">
        <f aca="false">IF(F42="","",$I$7)</f>
        <v/>
      </c>
      <c r="R42" s="104" t="str">
        <f aca="false">IF(F42="","",IF($P$8="",$P$7,$P$8))</f>
        <v/>
      </c>
      <c r="S42" s="104"/>
      <c r="T42" s="104"/>
      <c r="U42" s="107" t="str">
        <f aca="false">IF(N42="","",IF(($J$52+$K$52/10)&gt;Datenblatt!$B$56,"Zuglänge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42" s="107"/>
      <c r="W42" s="109"/>
    </row>
    <row r="43" s="74" customFormat="true" ht="24.75" hidden="false" customHeight="true" outlineLevel="0" collapsed="false">
      <c r="A43" s="89" t="str">
        <f aca="false">IF(F43="","",A42+1)</f>
        <v/>
      </c>
      <c r="B43" s="90"/>
      <c r="C43" s="91"/>
      <c r="D43" s="92"/>
      <c r="E43" s="112"/>
      <c r="F43" s="113"/>
      <c r="G43" s="95" t="str">
        <f aca="false">IF(F43="","",VLOOKUP(D43,Datenblatt!$A$67:$O$342,2))</f>
        <v/>
      </c>
      <c r="H43" s="96" t="str">
        <f aca="false">IF(F43="","",IF(OR(L43=0,L43=""),"",VLOOKUP(D43,Datenblatt!$A$67:$O$342,11)))</f>
        <v/>
      </c>
      <c r="I43" s="97" t="str">
        <f aca="false">IF(F43="","",IF(L43&gt;0.5,"",VLOOKUP(D43,Datenblatt!$A$67:$O$342,11)))</f>
        <v/>
      </c>
      <c r="J43" s="96" t="str">
        <f aca="false">IF(F43="","",IF(W43="(K)",VLOOKUP(D43,Datenblatt!$A$67:$O$342,13),VLOOKUP(D43,Datenblatt!$A$67:$O$342,8)))</f>
        <v/>
      </c>
      <c r="K43" s="97" t="str">
        <f aca="false">IF(G43="","",IF(W43="(K)",VLOOKUP(D43,Datenblatt!$A$67:$O$342,14),VLOOKUP(D43,Datenblatt!$A$67:$O$342,9)))</f>
        <v/>
      </c>
      <c r="L43" s="98"/>
      <c r="M43" s="97" t="str">
        <f aca="false">IF(F43="","",IF(W43="(K)",VLOOKUP(D43,Datenblatt!$A$67:$O$342,15)+L43,VLOOKUP(D43,Datenblatt!$A$67:$O$342,10)+L43))</f>
        <v/>
      </c>
      <c r="N43" s="99" t="str">
        <f aca="false">IF(F43="","",IF(W43="Bremse defekt",0,IF(AND(VLOOKUP(D43,Datenblatt!$A$67:$O$342,12)&gt;1,W43="(k)",M43&lt;VLOOKUP(D43,Datenblatt!$A$67:$O$342,12)),M43,IF(AND(VLOOKUP(D43,Datenblatt!$A$67:$O$342,12)&gt;1,W43="(k)",OR(M43&gt;VLOOKUP(D43,Datenblatt!$A$67:$O$342,12),M43=VLOOKUP(D43,Datenblatt!$A$67:$O$342,12))),VLOOKUP(D43,Datenblatt!$A$67:$O$342,12),IF(AND(VLOOKUP(D43,Datenblatt!$A$67:$J$342,3)&gt;1,OR(M43&gt;VLOOKUP(D43,Datenblatt!$A$67:$J$342,4),M43=VLOOKUP(D43,Datenblatt!$A$67:$J$342,4))),VLOOKUP(D43,Datenblatt!$A$67:$J$342,4),IF(AND(VLOOKUP(D43,Datenblatt!$A$67:$J$342,3)&gt;1,M43&lt;VLOOKUP(D43,Datenblatt!$A$67:$J$342,4)),M43,IF(OR(M43&gt;VLOOKUP(D43,Datenblatt!$A$67:$J$342,7),VLOOKUP(D43,Datenblatt!$A$67:$J$342,7)=M43),VLOOKUP(D43,Datenblatt!$A$67:$J$342,6),IF(M43&lt;VLOOKUP(D43,Datenblatt!$A$67:$J$342,7),VLOOKUP(D43,Datenblatt!$A$67:$J$342,5),""))))))))</f>
        <v/>
      </c>
      <c r="O43" s="84" t="str">
        <f aca="false">IF(F43="","",IF(($J$52+$K$52/10)&lt;Datenblatt!$B$51,$N43,IF(AND(($J$52+$K$52/10)&gt;=Datenblatt!$B$51,($J$52+$K$52/10)&lt;=Datenblatt!$B$52),ROUNDDOWN($N43+$N43*Datenblatt!$B$50,0),IF(AND(($J$52+$K$52/10)&gt;=Datenblatt!$B$55,(($J$52+$K$52/10))&lt;=Datenblatt!$B$56),ROUNDDOWN($N43+$N43*Datenblatt!$B$54,0),""))))</f>
        <v/>
      </c>
      <c r="P43" s="85"/>
      <c r="Q43" s="103" t="str">
        <f aca="false">IF(F43="","",$I$7)</f>
        <v/>
      </c>
      <c r="R43" s="104" t="str">
        <f aca="false">IF(F43="","",IF($P$8="",$P$7,$P$8))</f>
        <v/>
      </c>
      <c r="S43" s="104"/>
      <c r="T43" s="104"/>
      <c r="U43" s="107" t="str">
        <f aca="false">IF(N43="","",IF(($J$52+$K$52/10)&gt;Datenblatt!$B$56,"Zuglänge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43" s="107"/>
      <c r="W43" s="109"/>
    </row>
    <row r="44" s="74" customFormat="true" ht="24.75" hidden="false" customHeight="true" outlineLevel="0" collapsed="false">
      <c r="A44" s="89" t="str">
        <f aca="false">IF(F44="","",A43+1)</f>
        <v/>
      </c>
      <c r="B44" s="90"/>
      <c r="C44" s="91"/>
      <c r="D44" s="114"/>
      <c r="E44" s="112"/>
      <c r="F44" s="113"/>
      <c r="G44" s="95" t="str">
        <f aca="false">IF(F44="","",VLOOKUP(D44,Datenblatt!$A$67:$O$342,2))</f>
        <v/>
      </c>
      <c r="H44" s="96" t="str">
        <f aca="false">IF(F44="","",IF(OR(L44=0,L44=""),"",VLOOKUP(D44,Datenblatt!$A$67:$O$342,11)))</f>
        <v/>
      </c>
      <c r="I44" s="97" t="str">
        <f aca="false">IF(F44="","",IF(L44&gt;0.5,"",VLOOKUP(D44,Datenblatt!$A$67:$O$342,11)))</f>
        <v/>
      </c>
      <c r="J44" s="96" t="str">
        <f aca="false">IF(F44="","",IF(W44="(K)",VLOOKUP(D44,Datenblatt!$A$67:$O$342,13),VLOOKUP(D44,Datenblatt!$A$67:$O$342,8)))</f>
        <v/>
      </c>
      <c r="K44" s="97" t="str">
        <f aca="false">IF(G44="","",IF(W44="(K)",VLOOKUP(D44,Datenblatt!$A$67:$O$342,14),VLOOKUP(D44,Datenblatt!$A$67:$O$342,9)))</f>
        <v/>
      </c>
      <c r="L44" s="98"/>
      <c r="M44" s="97" t="str">
        <f aca="false">IF(F44="","",IF(W44="(K)",VLOOKUP(D44,Datenblatt!$A$67:$O$342,15)+L44,VLOOKUP(D44,Datenblatt!$A$67:$O$342,10)+L44))</f>
        <v/>
      </c>
      <c r="N44" s="99" t="str">
        <f aca="false">IF(F44="","",IF(W44="Bremse defekt",0,IF(AND(VLOOKUP(D44,Datenblatt!$A$67:$O$342,12)&gt;1,W44="(k)",M44&lt;VLOOKUP(D44,Datenblatt!$A$67:$O$342,12)),M44,IF(AND(VLOOKUP(D44,Datenblatt!$A$67:$O$342,12)&gt;1,W44="(k)",OR(M44&gt;VLOOKUP(D44,Datenblatt!$A$67:$O$342,12),M44=VLOOKUP(D44,Datenblatt!$A$67:$O$342,12))),VLOOKUP(D44,Datenblatt!$A$67:$O$342,12),IF(AND(VLOOKUP(D44,Datenblatt!$A$67:$J$342,3)&gt;1,OR(M44&gt;VLOOKUP(D44,Datenblatt!$A$67:$J$342,4),M44=VLOOKUP(D44,Datenblatt!$A$67:$J$342,4))),VLOOKUP(D44,Datenblatt!$A$67:$J$342,4),IF(AND(VLOOKUP(D44,Datenblatt!$A$67:$J$342,3)&gt;1,M44&lt;VLOOKUP(D44,Datenblatt!$A$67:$J$342,4)),M44,IF(OR(M44&gt;VLOOKUP(D44,Datenblatt!$A$67:$J$342,7),VLOOKUP(D44,Datenblatt!$A$67:$J$342,7)=M44),VLOOKUP(D44,Datenblatt!$A$67:$J$342,6),IF(M44&lt;VLOOKUP(D44,Datenblatt!$A$67:$J$342,7),VLOOKUP(D44,Datenblatt!$A$67:$J$342,5),""))))))))</f>
        <v/>
      </c>
      <c r="O44" s="84" t="str">
        <f aca="false">IF(F44="","",IF(($J$52+$K$52/10)&lt;Datenblatt!$B$51,$N44,IF(AND(($J$52+$K$52/10)&gt;=Datenblatt!$B$51,($J$52+$K$52/10)&lt;=Datenblatt!$B$52),ROUNDDOWN($N44+$N44*Datenblatt!$B$50,0),IF(AND(($J$52+$K$52/10)&gt;=Datenblatt!$B$55,(($J$52+$K$52/10))&lt;=Datenblatt!$B$56),ROUNDDOWN($N44+$N44*Datenblatt!$B$54,0),""))))</f>
        <v/>
      </c>
      <c r="P44" s="85"/>
      <c r="Q44" s="103" t="str">
        <f aca="false">IF(F44="","",$I$7)</f>
        <v/>
      </c>
      <c r="R44" s="104" t="str">
        <f aca="false">IF(F44="","",IF($P$8="",$P$7,$P$8))</f>
        <v/>
      </c>
      <c r="S44" s="104"/>
      <c r="T44" s="104"/>
      <c r="U44" s="107" t="str">
        <f aca="false">IF(N44="","",IF(($J$52+$K$52/10)&gt;Datenblatt!$B$56,"Zuglänge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44" s="107"/>
      <c r="W44" s="109"/>
    </row>
    <row r="45" s="74" customFormat="true" ht="24.75" hidden="false" customHeight="true" outlineLevel="0" collapsed="false">
      <c r="A45" s="89" t="str">
        <f aca="false">IF(F45="","",A44+1)</f>
        <v/>
      </c>
      <c r="B45" s="90"/>
      <c r="C45" s="91"/>
      <c r="D45" s="114"/>
      <c r="E45" s="112"/>
      <c r="F45" s="113"/>
      <c r="G45" s="95" t="str">
        <f aca="false">IF(F45="","",VLOOKUP(D45,Datenblatt!$A$67:$O$342,2))</f>
        <v/>
      </c>
      <c r="H45" s="96" t="str">
        <f aca="false">IF(F45="","",IF(OR(L45=0,L45=""),"",VLOOKUP(D45,Datenblatt!$A$67:$O$342,11)))</f>
        <v/>
      </c>
      <c r="I45" s="97" t="str">
        <f aca="false">IF(F45="","",IF(L45&gt;0.5,"",VLOOKUP(D45,Datenblatt!$A$67:$O$342,11)))</f>
        <v/>
      </c>
      <c r="J45" s="96" t="str">
        <f aca="false">IF(F45="","",IF(W45="(K)",VLOOKUP(D45,Datenblatt!$A$67:$O$342,13),VLOOKUP(D45,Datenblatt!$A$67:$O$342,8)))</f>
        <v/>
      </c>
      <c r="K45" s="97" t="str">
        <f aca="false">IF(G45="","",IF(W45="(K)",VLOOKUP(D45,Datenblatt!$A$67:$O$342,14),VLOOKUP(D45,Datenblatt!$A$67:$O$342,9)))</f>
        <v/>
      </c>
      <c r="L45" s="98"/>
      <c r="M45" s="97" t="str">
        <f aca="false">IF(F45="","",IF(W45="(K)",VLOOKUP(D45,Datenblatt!$A$67:$O$342,15)+L45,VLOOKUP(D45,Datenblatt!$A$67:$O$342,10)+L45))</f>
        <v/>
      </c>
      <c r="N45" s="99" t="str">
        <f aca="false">IF(F45="","",IF(W45="Bremse defekt",0,IF(AND(VLOOKUP(D45,Datenblatt!$A$67:$O$342,12)&gt;1,W45="(k)",M45&lt;VLOOKUP(D45,Datenblatt!$A$67:$O$342,12)),M45,IF(AND(VLOOKUP(D45,Datenblatt!$A$67:$O$342,12)&gt;1,W45="(k)",OR(M45&gt;VLOOKUP(D45,Datenblatt!$A$67:$O$342,12),M45=VLOOKUP(D45,Datenblatt!$A$67:$O$342,12))),VLOOKUP(D45,Datenblatt!$A$67:$O$342,12),IF(AND(VLOOKUP(D45,Datenblatt!$A$67:$J$342,3)&gt;1,OR(M45&gt;VLOOKUP(D45,Datenblatt!$A$67:$J$342,4),M45=VLOOKUP(D45,Datenblatt!$A$67:$J$342,4))),VLOOKUP(D45,Datenblatt!$A$67:$J$342,4),IF(AND(VLOOKUP(D45,Datenblatt!$A$67:$J$342,3)&gt;1,M45&lt;VLOOKUP(D45,Datenblatt!$A$67:$J$342,4)),M45,IF(OR(M45&gt;VLOOKUP(D45,Datenblatt!$A$67:$J$342,7),VLOOKUP(D45,Datenblatt!$A$67:$J$342,7)=M45),VLOOKUP(D45,Datenblatt!$A$67:$J$342,6),IF(M45&lt;VLOOKUP(D45,Datenblatt!$A$67:$J$342,7),VLOOKUP(D45,Datenblatt!$A$67:$J$342,5),""))))))))</f>
        <v/>
      </c>
      <c r="O45" s="84" t="str">
        <f aca="false">IF(F45="","",IF(($J$52+$K$52/10)&lt;Datenblatt!$B$51,$N45,IF(AND(($J$52+$K$52/10)&gt;=Datenblatt!$B$51,($J$52+$K$52/10)&lt;=Datenblatt!$B$52),ROUNDDOWN($N45+$N45*Datenblatt!$B$50,0),IF(AND(($J$52+$K$52/10)&gt;=Datenblatt!$B$55,(($J$52+$K$52/10))&lt;=Datenblatt!$B$56),ROUNDDOWN($N45+$N45*Datenblatt!$B$54,0),""))))</f>
        <v/>
      </c>
      <c r="P45" s="85"/>
      <c r="Q45" s="103" t="str">
        <f aca="false">IF(F45="","",$I$7)</f>
        <v/>
      </c>
      <c r="R45" s="104" t="str">
        <f aca="false">IF(F45="","",IF($P$8="",$P$7,$P$8))</f>
        <v/>
      </c>
      <c r="S45" s="104"/>
      <c r="T45" s="104"/>
      <c r="U45" s="107" t="str">
        <f aca="false">IF(N45="","",IF(($J$52+$K$52/10)&gt;Datenblatt!$B$56,"Zuglänge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45" s="107"/>
      <c r="W45" s="109"/>
    </row>
    <row r="46" s="74" customFormat="true" ht="24.75" hidden="false" customHeight="true" outlineLevel="0" collapsed="false">
      <c r="A46" s="89" t="str">
        <f aca="false">IF(F46="","",A45+1)</f>
        <v/>
      </c>
      <c r="B46" s="115"/>
      <c r="C46" s="116"/>
      <c r="D46" s="114"/>
      <c r="E46" s="112"/>
      <c r="F46" s="113"/>
      <c r="G46" s="95" t="str">
        <f aca="false">IF(F46="","",VLOOKUP(D46,Datenblatt!$A$67:$O$342,2))</f>
        <v/>
      </c>
      <c r="H46" s="96" t="str">
        <f aca="false">IF(F46="","",IF(OR(L46=0,L46=""),"",VLOOKUP(D46,Datenblatt!$A$67:$O$342,11)))</f>
        <v/>
      </c>
      <c r="I46" s="97" t="str">
        <f aca="false">IF(F46="","",IF(L46&gt;0.5,"",VLOOKUP(D46,Datenblatt!$A$67:$O$342,11)))</f>
        <v/>
      </c>
      <c r="J46" s="96" t="str">
        <f aca="false">IF(F46="","",IF(W46="(K)",VLOOKUP(D46,Datenblatt!$A$67:$O$342,13),VLOOKUP(D46,Datenblatt!$A$67:$O$342,8)))</f>
        <v/>
      </c>
      <c r="K46" s="97" t="str">
        <f aca="false">IF(G46="","",IF(W46="(K)",VLOOKUP(D46,Datenblatt!$A$67:$O$342,14),VLOOKUP(D46,Datenblatt!$A$67:$O$342,9)))</f>
        <v/>
      </c>
      <c r="L46" s="98"/>
      <c r="M46" s="97" t="str">
        <f aca="false">IF(F46="","",IF(W46="(K)",VLOOKUP(D46,Datenblatt!$A$67:$O$342,15)+L46,VLOOKUP(D46,Datenblatt!$A$67:$O$342,10)+L46))</f>
        <v/>
      </c>
      <c r="N46" s="99" t="str">
        <f aca="false">IF(F46="","",IF(W46="Bremse defekt",0,IF(AND(VLOOKUP(D46,Datenblatt!$A$67:$O$342,12)&gt;1,W46="(k)",M46&lt;VLOOKUP(D46,Datenblatt!$A$67:$O$342,12)),M46,IF(AND(VLOOKUP(D46,Datenblatt!$A$67:$O$342,12)&gt;1,W46="(k)",OR(M46&gt;VLOOKUP(D46,Datenblatt!$A$67:$O$342,12),M46=VLOOKUP(D46,Datenblatt!$A$67:$O$342,12))),VLOOKUP(D46,Datenblatt!$A$67:$O$342,12),IF(AND(VLOOKUP(D46,Datenblatt!$A$67:$J$342,3)&gt;1,OR(M46&gt;VLOOKUP(D46,Datenblatt!$A$67:$J$342,4),M46=VLOOKUP(D46,Datenblatt!$A$67:$J$342,4))),VLOOKUP(D46,Datenblatt!$A$67:$J$342,4),IF(AND(VLOOKUP(D46,Datenblatt!$A$67:$J$342,3)&gt;1,M46&lt;VLOOKUP(D46,Datenblatt!$A$67:$J$342,4)),M46,IF(OR(M46&gt;VLOOKUP(D46,Datenblatt!$A$67:$J$342,7),VLOOKUP(D46,Datenblatt!$A$67:$J$342,7)=M46),VLOOKUP(D46,Datenblatt!$A$67:$J$342,6),IF(M46&lt;VLOOKUP(D46,Datenblatt!$A$67:$J$342,7),VLOOKUP(D46,Datenblatt!$A$67:$J$342,5),""))))))))</f>
        <v/>
      </c>
      <c r="O46" s="84" t="str">
        <f aca="false">IF(F46="","",IF(($J$52+$K$52/10)&lt;Datenblatt!$B$51,$N46,IF(AND(($J$52+$K$52/10)&gt;=Datenblatt!$B$51,($J$52+$K$52/10)&lt;=Datenblatt!$B$52),ROUNDDOWN($N46+$N46*Datenblatt!$B$50,0),IF(AND(($J$52+$K$52/10)&gt;=Datenblatt!$B$55,(($J$52+$K$52/10))&lt;=Datenblatt!$B$56),ROUNDDOWN($N46+$N46*Datenblatt!$B$54,0),""))))</f>
        <v/>
      </c>
      <c r="P46" s="85"/>
      <c r="Q46" s="103" t="str">
        <f aca="false">IF(F46="","",$I$7)</f>
        <v/>
      </c>
      <c r="R46" s="104" t="str">
        <f aca="false">IF(F46="","",IF($P$8="",$P$7,$P$8))</f>
        <v/>
      </c>
      <c r="S46" s="104"/>
      <c r="T46" s="104"/>
      <c r="U46" s="107" t="str">
        <f aca="false">IF(N46="","",IF(($J$52+$K$52/10)&gt;Datenblatt!$B$56,"Zuglänge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46" s="107"/>
      <c r="W46" s="109"/>
    </row>
    <row r="47" s="74" customFormat="true" ht="24.75" hidden="false" customHeight="true" outlineLevel="0" collapsed="false">
      <c r="A47" s="89" t="str">
        <f aca="false">IF(F47="","",A46+1)</f>
        <v/>
      </c>
      <c r="B47" s="117"/>
      <c r="C47" s="116"/>
      <c r="D47" s="114"/>
      <c r="E47" s="112"/>
      <c r="F47" s="113"/>
      <c r="G47" s="95" t="str">
        <f aca="false">IF(F47="","",VLOOKUP(D47,Datenblatt!$A$67:$O$342,2))</f>
        <v/>
      </c>
      <c r="H47" s="96" t="str">
        <f aca="false">IF(F47="","",IF(OR(L47=0,L47=""),"",VLOOKUP(D47,Datenblatt!$A$67:$O$342,11)))</f>
        <v/>
      </c>
      <c r="I47" s="97" t="str">
        <f aca="false">IF(F47="","",IF(L47&gt;0.5,"",VLOOKUP(D47,Datenblatt!$A$67:$O$342,11)))</f>
        <v/>
      </c>
      <c r="J47" s="96" t="str">
        <f aca="false">IF(F47="","",IF(W47="(K)",VLOOKUP(D47,Datenblatt!$A$67:$O$342,13),VLOOKUP(D47,Datenblatt!$A$67:$O$342,8)))</f>
        <v/>
      </c>
      <c r="K47" s="97" t="str">
        <f aca="false">IF(G47="","",IF(W47="(K)",VLOOKUP(D47,Datenblatt!$A$67:$O$342,14),VLOOKUP(D47,Datenblatt!$A$67:$O$342,9)))</f>
        <v/>
      </c>
      <c r="L47" s="98"/>
      <c r="M47" s="97" t="str">
        <f aca="false">IF(F47="","",IF(W47="(K)",VLOOKUP(D47,Datenblatt!$A$67:$O$342,15)+L47,VLOOKUP(D47,Datenblatt!$A$67:$O$342,10)+L47))</f>
        <v/>
      </c>
      <c r="N47" s="99" t="str">
        <f aca="false">IF(F47="","",IF(W47="Bremse defekt",0,IF(AND(VLOOKUP(D47,Datenblatt!$A$67:$O$342,12)&gt;1,W47="(k)",M47&lt;VLOOKUP(D47,Datenblatt!$A$67:$O$342,12)),M47,IF(AND(VLOOKUP(D47,Datenblatt!$A$67:$O$342,12)&gt;1,W47="(k)",OR(M47&gt;VLOOKUP(D47,Datenblatt!$A$67:$O$342,12),M47=VLOOKUP(D47,Datenblatt!$A$67:$O$342,12))),VLOOKUP(D47,Datenblatt!$A$67:$O$342,12),IF(AND(VLOOKUP(D47,Datenblatt!$A$67:$J$342,3)&gt;1,OR(M47&gt;VLOOKUP(D47,Datenblatt!$A$67:$J$342,4),M47=VLOOKUP(D47,Datenblatt!$A$67:$J$342,4))),VLOOKUP(D47,Datenblatt!$A$67:$J$342,4),IF(AND(VLOOKUP(D47,Datenblatt!$A$67:$J$342,3)&gt;1,M47&lt;VLOOKUP(D47,Datenblatt!$A$67:$J$342,4)),M47,IF(OR(M47&gt;VLOOKUP(D47,Datenblatt!$A$67:$J$342,7),VLOOKUP(D47,Datenblatt!$A$67:$J$342,7)=M47),VLOOKUP(D47,Datenblatt!$A$67:$J$342,6),IF(M47&lt;VLOOKUP(D47,Datenblatt!$A$67:$J$342,7),VLOOKUP(D47,Datenblatt!$A$67:$J$342,5),""))))))))</f>
        <v/>
      </c>
      <c r="O47" s="84" t="str">
        <f aca="false">IF(F47="","",IF(($J$52+$K$52/10)&lt;Datenblatt!$B$51,$N47,IF(AND(($J$52+$K$52/10)&gt;=Datenblatt!$B$51,($J$52+$K$52/10)&lt;=Datenblatt!$B$52),ROUNDDOWN($N47+$N47*Datenblatt!$B$50,0),IF(AND(($J$52+$K$52/10)&gt;=Datenblatt!$B$55,(($J$52+$K$52/10))&lt;=Datenblatt!$B$56),ROUNDDOWN($N47+$N47*Datenblatt!$B$54,0),""))))</f>
        <v/>
      </c>
      <c r="P47" s="85"/>
      <c r="Q47" s="103" t="str">
        <f aca="false">IF(F47="","",$I$7)</f>
        <v/>
      </c>
      <c r="R47" s="104" t="str">
        <f aca="false">IF(F47="","",IF($P$8="",$P$7,$P$8))</f>
        <v/>
      </c>
      <c r="S47" s="104"/>
      <c r="T47" s="104"/>
      <c r="U47" s="107" t="str">
        <f aca="false">IF(N47="","",IF(($J$52+$K$52/10)&gt;Datenblatt!$B$56,"Zuglänge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47" s="107"/>
      <c r="W47" s="109"/>
    </row>
    <row r="48" s="74" customFormat="true" ht="24.75" hidden="false" customHeight="true" outlineLevel="0" collapsed="false">
      <c r="A48" s="89" t="str">
        <f aca="false">IF(F48="","",A47+1)</f>
        <v/>
      </c>
      <c r="B48" s="115"/>
      <c r="C48" s="116"/>
      <c r="D48" s="114"/>
      <c r="E48" s="112"/>
      <c r="F48" s="113"/>
      <c r="G48" s="118" t="str">
        <f aca="false">IF(F48="","",VLOOKUP(D48,Datenblatt!$A$67:$O$342,2))</f>
        <v/>
      </c>
      <c r="H48" s="119" t="str">
        <f aca="false">IF(F48="","",IF(OR(L48=0,L48=""),"",VLOOKUP(D48,Datenblatt!$A$67:$O$342,11)))</f>
        <v/>
      </c>
      <c r="I48" s="120" t="str">
        <f aca="false">IF(F48="","",IF(L48&gt;0.5,"",VLOOKUP(D48,Datenblatt!$A$67:$O$342,11)))</f>
        <v/>
      </c>
      <c r="J48" s="119" t="str">
        <f aca="false">IF(F48="","",IF(W48="(K)",VLOOKUP(D48,Datenblatt!$A$67:$O$342,13),VLOOKUP(D48,Datenblatt!$A$67:$O$342,8)))</f>
        <v/>
      </c>
      <c r="K48" s="120" t="str">
        <f aca="false">IF(G48="","",IF(W48="(K)",VLOOKUP(D48,Datenblatt!$A$67:$O$342,14),VLOOKUP(D48,Datenblatt!$A$67:$O$342,9)))</f>
        <v/>
      </c>
      <c r="L48" s="121"/>
      <c r="M48" s="97" t="str">
        <f aca="false">IF(F48="","",IF(W48="(K)",VLOOKUP(D48,Datenblatt!$A$67:$O$342,15)+L48,VLOOKUP(D48,Datenblatt!$A$67:$O$342,10)+L48))</f>
        <v/>
      </c>
      <c r="N48" s="99" t="str">
        <f aca="false">IF(F48="","",IF(W48="Bremse defekt",0,IF(AND(VLOOKUP(D48,Datenblatt!$A$67:$O$342,12)&gt;1,W48="(k)",M48&lt;VLOOKUP(D48,Datenblatt!$A$67:$O$342,12)),M48,IF(AND(VLOOKUP(D48,Datenblatt!$A$67:$O$342,12)&gt;1,W48="(k)",OR(M48&gt;VLOOKUP(D48,Datenblatt!$A$67:$O$342,12),M48=VLOOKUP(D48,Datenblatt!$A$67:$O$342,12))),VLOOKUP(D48,Datenblatt!$A$67:$O$342,12),IF(AND(VLOOKUP(D48,Datenblatt!$A$67:$J$342,3)&gt;1,OR(M48&gt;VLOOKUP(D48,Datenblatt!$A$67:$J$342,4),M48=VLOOKUP(D48,Datenblatt!$A$67:$J$342,4))),VLOOKUP(D48,Datenblatt!$A$67:$J$342,4),IF(AND(VLOOKUP(D48,Datenblatt!$A$67:$J$342,3)&gt;1,M48&lt;VLOOKUP(D48,Datenblatt!$A$67:$J$342,4)),M48,IF(OR(M48&gt;VLOOKUP(D48,Datenblatt!$A$67:$J$342,7),VLOOKUP(D48,Datenblatt!$A$67:$J$342,7)=M48),VLOOKUP(D48,Datenblatt!$A$67:$J$342,6),IF(M48&lt;VLOOKUP(D48,Datenblatt!$A$67:$J$342,7),VLOOKUP(D48,Datenblatt!$A$67:$J$342,5),""))))))))</f>
        <v/>
      </c>
      <c r="O48" s="84" t="str">
        <f aca="false">IF(F48="","",IF(($J$52+$K$52/10)&lt;Datenblatt!$B$51,$N48,IF(AND(($J$52+$K$52/10)&gt;=Datenblatt!$B$51,($J$52+$K$52/10)&lt;=Datenblatt!$B$52),ROUNDDOWN($N48+$N48*Datenblatt!$B$50,0),IF(AND(($J$52+$K$52/10)&gt;=Datenblatt!$B$55,(($J$52+$K$52/10))&lt;=Datenblatt!$B$56),ROUNDDOWN($N48+$N48*Datenblatt!$B$54,0),""))))</f>
        <v/>
      </c>
      <c r="P48" s="85"/>
      <c r="Q48" s="122" t="str">
        <f aca="false">IF(F48="","",$I$7)</f>
        <v/>
      </c>
      <c r="R48" s="123" t="str">
        <f aca="false">IF(F48="","",IF($P$8="",$P$7,$P$8))</f>
        <v/>
      </c>
      <c r="S48" s="123"/>
      <c r="T48" s="123"/>
      <c r="U48" s="124" t="str">
        <f aca="false">IF(N48="","",IF(($J$52+$K$52/10)&gt;Datenblatt!$B$56,"Zuglänge nicht zulässig",IF(AND(($J$52+$K$52/10)&gt;=Datenblatt!$B$51,($J$52+$K$52/10)&lt;=Datenblatt!$B$52),"P=-5% wg.Zuglänge",IF(AND(($J$52+$K$52/10)&gt;=Datenblatt!$B$55,($J$52+$K$52/10)&lt;=Datenblatt!$B$56),"P=-10% wg.Zuglänge",""))))</f>
        <v/>
      </c>
      <c r="V48" s="124"/>
      <c r="W48" s="125"/>
    </row>
    <row r="49" s="135" customFormat="true" ht="30" hidden="false" customHeight="true" outlineLevel="0" collapsed="false">
      <c r="A49" s="126"/>
      <c r="B49" s="127"/>
      <c r="C49" s="128"/>
      <c r="D49" s="129"/>
      <c r="E49" s="130"/>
      <c r="F49" s="131"/>
      <c r="G49" s="132" t="s">
        <v>41</v>
      </c>
      <c r="H49" s="132"/>
      <c r="I49" s="132"/>
      <c r="J49" s="132"/>
      <c r="K49" s="133"/>
      <c r="L49" s="133"/>
      <c r="M49" s="133"/>
      <c r="N49" s="133"/>
      <c r="O49" s="133"/>
      <c r="P49" s="133"/>
      <c r="Q49" s="133"/>
      <c r="R49" s="133"/>
      <c r="S49" s="133"/>
      <c r="T49" s="133"/>
      <c r="U49" s="133"/>
      <c r="V49" s="133"/>
      <c r="W49" s="134"/>
      <c r="AE49" s="136"/>
    </row>
    <row r="50" s="135" customFormat="true" ht="25.5" hidden="false" customHeight="true" outlineLevel="0" collapsed="false">
      <c r="A50" s="137" t="s">
        <v>42</v>
      </c>
      <c r="B50" s="137"/>
      <c r="C50" s="137"/>
      <c r="D50" s="137"/>
      <c r="E50" s="137"/>
      <c r="F50" s="137"/>
      <c r="G50" s="138"/>
      <c r="H50" s="80" t="n">
        <f aca="false">SUM(H12:H48)</f>
        <v>0</v>
      </c>
      <c r="I50" s="79" t="n">
        <f aca="false">SUM(I12:I48)</f>
        <v>4</v>
      </c>
      <c r="J50" s="80" t="n">
        <f aca="false">IF((SUM($K$12:$K$48)/10)-ROUNDDOWN(SUM($K$12:$K$48)/10,0)&gt;0.4,SUM($J$12:$J$49)+ROUNDDOWN(SUM($K$12:$K$48)/10,0),SUM($J$12:$J$49)+ROUND(SUM($K$12:$K$48)/10,0))</f>
        <v>15</v>
      </c>
      <c r="K50" s="139" t="n">
        <f aca="false">IF((SUM($K$12:$K$48)/10-ROUNDDOWN(SUM($K$12:$K$48)/10,0))&gt;0.4,SUM($K$12:$K$48)-ROUNDDOWN((SUM($K$12:$K$48)/10),0)*10,IF(SUM($K$12:$K$48)&lt;10,SUM($K$12:$K$48),SUM($K$12:$K$48)-(ROUND((SUM($K$12:$K$48)/10),0)*10)))</f>
        <v>7</v>
      </c>
      <c r="L50" s="140" t="n">
        <f aca="false">SUM(L12:L49)</f>
        <v>0</v>
      </c>
      <c r="M50" s="141" t="n">
        <f aca="false">SUM(M12:M49)</f>
        <v>67</v>
      </c>
      <c r="N50" s="142" t="n">
        <f aca="false">SUM($N$12:$N$48)</f>
        <v>70</v>
      </c>
      <c r="O50" s="143" t="n">
        <f aca="false">SUM($O$12:$O$48)</f>
        <v>70</v>
      </c>
      <c r="P50" s="144" t="n">
        <f aca="false">SUM($P$12:$P$48)</f>
        <v>0</v>
      </c>
      <c r="Q50" s="145" t="n">
        <f aca="false">IF(ISERROR(SUM(O50:P50)/M50*100),"",SUM(O50:P50)/M50*100)</f>
        <v>104.477611940299</v>
      </c>
      <c r="R50" s="63" t="str">
        <f aca="false">IF(Q50&lt;Q10,"Bitte BLZ zwecks Rücksprache Mbr verständigen","")</f>
        <v/>
      </c>
      <c r="S50" s="63"/>
      <c r="T50" s="63"/>
      <c r="U50" s="63"/>
      <c r="V50" s="63"/>
      <c r="W50" s="63"/>
    </row>
    <row r="51" s="135" customFormat="true" ht="25.5" hidden="false" customHeight="true" outlineLevel="0" collapsed="false">
      <c r="A51" s="146" t="s">
        <v>43</v>
      </c>
      <c r="B51" s="146"/>
      <c r="C51" s="146"/>
      <c r="D51" s="146"/>
      <c r="E51" s="146"/>
      <c r="F51" s="146"/>
      <c r="G51" s="147"/>
      <c r="H51" s="148"/>
      <c r="I51" s="149"/>
      <c r="J51" s="148"/>
      <c r="K51" s="150"/>
      <c r="L51" s="151"/>
      <c r="M51" s="152"/>
      <c r="N51" s="153"/>
      <c r="O51" s="154"/>
      <c r="P51" s="155"/>
      <c r="Q51" s="156"/>
      <c r="R51" s="157"/>
      <c r="S51" s="157"/>
      <c r="T51" s="157"/>
      <c r="U51" s="157"/>
      <c r="V51" s="157"/>
      <c r="W51" s="157"/>
    </row>
    <row r="52" s="135" customFormat="true" ht="25.5" hidden="false" customHeight="true" outlineLevel="0" collapsed="false">
      <c r="A52" s="158" t="s">
        <v>44</v>
      </c>
      <c r="B52" s="158"/>
      <c r="C52" s="158"/>
      <c r="D52" s="158"/>
      <c r="E52" s="158"/>
      <c r="F52" s="158"/>
      <c r="G52" s="159"/>
      <c r="H52" s="160" t="n">
        <f aca="false">SUM(H14:H48)</f>
        <v>0</v>
      </c>
      <c r="I52" s="161" t="n">
        <f aca="false">SUM(H14:H48)</f>
        <v>0</v>
      </c>
      <c r="J52" s="160" t="n">
        <f aca="false">IF((SUM($K$14:$K$48)/10)-ROUNDDOWN(SUM($K$14:$K$48)/10,0)&gt;0.4,SUM($J$14:$J$49)+ROUNDDOWN(SUM($K$14:$K$48)/10,0),SUM($J$14:$J$49)+ROUND(SUM($K$14:$K$48)/10,0))</f>
        <v>0</v>
      </c>
      <c r="K52" s="161" t="n">
        <f aca="false">IF((SUM($K$14:$K$48)-(ROUNDDOWN((SUM($K$14:$K$48)/10),0)*10))&lt;0,(SUM($K$14:$K$48)-(ROUNDDOWN((SUM($K$14:$K$48)/10),0)*10))*-1,SUM($K$14:$K$48)-(ROUNDDOWN((SUM($K$14:$K$48)/10),0)*10))</f>
        <v>0</v>
      </c>
      <c r="L52" s="162" t="n">
        <f aca="false">SUM(L14:L48)</f>
        <v>0</v>
      </c>
      <c r="M52" s="163" t="n">
        <f aca="false">SUM(M14:M48)</f>
        <v>0</v>
      </c>
      <c r="N52" s="164" t="n">
        <f aca="false">SUM($N$14:$N$48)</f>
        <v>0</v>
      </c>
      <c r="O52" s="165" t="n">
        <f aca="false">SUM($O$14:$O$48)</f>
        <v>0</v>
      </c>
      <c r="P52" s="166" t="n">
        <f aca="false">SUM($P$14:$P$48)</f>
        <v>0</v>
      </c>
      <c r="Q52" s="167"/>
      <c r="R52" s="168" t="str">
        <f aca="false">IF(O11="R","keine Wagen einstellen die keine Bremstellung R besitzen bzw Bremstellung der Lok wechseln!","")</f>
        <v/>
      </c>
      <c r="S52" s="168"/>
      <c r="T52" s="168"/>
      <c r="U52" s="168"/>
      <c r="V52" s="168"/>
      <c r="W52" s="168"/>
    </row>
    <row r="53" customFormat="false" ht="28.35" hidden="false" customHeight="true" outlineLevel="0" collapsed="false">
      <c r="A53" s="169" t="s">
        <v>45</v>
      </c>
      <c r="B53" s="169"/>
      <c r="C53" s="169"/>
      <c r="D53" s="169"/>
      <c r="E53" s="169"/>
      <c r="F53" s="169"/>
      <c r="G53" s="170"/>
      <c r="H53" s="171"/>
      <c r="I53" s="172"/>
      <c r="J53" s="173"/>
      <c r="K53" s="172"/>
      <c r="L53" s="171"/>
      <c r="M53" s="172"/>
      <c r="N53" s="174"/>
      <c r="O53" s="175"/>
      <c r="P53" s="176"/>
      <c r="Q53" s="177"/>
      <c r="R53" s="178"/>
      <c r="S53" s="178"/>
      <c r="T53" s="178"/>
      <c r="U53" s="178"/>
      <c r="V53" s="178"/>
      <c r="W53" s="178"/>
    </row>
    <row r="54" customFormat="false" ht="12.75" hidden="false" customHeight="false" outlineLevel="0" collapsed="false">
      <c r="J54" s="179" t="str">
        <f aca="false">IF($J$52+($K$52/10)=(($J$50+($K$50/10))-(($J$12+($K$12/10)+($J$13+($K$13/10))))),"OK","Formelfehler")</f>
        <v>OK</v>
      </c>
    </row>
    <row r="55" customFormat="false" ht="10.5" hidden="false" customHeight="true" outlineLevel="0" collapsed="false"/>
    <row r="56" customFormat="false" ht="12.75" hidden="false" customHeight="false" outlineLevel="0" collapsed="false"/>
    <row r="57" customFormat="false" ht="12.75" hidden="false" customHeight="false" outlineLevel="0" collapsed="false"/>
    <row r="58" customFormat="false" ht="12.75" hidden="false" customHeight="false" outlineLevel="0" collapsed="false">
      <c r="G58" s="180" t="s">
        <v>46</v>
      </c>
      <c r="H58" s="181" t="s">
        <v>36</v>
      </c>
      <c r="I58" s="181"/>
      <c r="J58" s="181"/>
      <c r="K58" s="181"/>
    </row>
    <row r="59" customFormat="false" ht="12.8" hidden="false" customHeight="false" outlineLevel="0" collapsed="false">
      <c r="G59" s="181" t="s">
        <v>47</v>
      </c>
      <c r="H59" s="181" t="s">
        <v>39</v>
      </c>
      <c r="I59" s="181"/>
      <c r="J59" s="181"/>
      <c r="K59" s="181"/>
    </row>
    <row r="60" customFormat="false" ht="12.8" hidden="false" customHeight="false" outlineLevel="0" collapsed="false">
      <c r="G60" s="181" t="s">
        <v>48</v>
      </c>
      <c r="H60" s="181" t="s">
        <v>49</v>
      </c>
      <c r="I60" s="181"/>
      <c r="J60" s="181"/>
      <c r="K60" s="181"/>
    </row>
    <row r="61" customFormat="false" ht="12.8" hidden="false" customHeight="false" outlineLevel="0" collapsed="false">
      <c r="G61" s="181" t="s">
        <v>50</v>
      </c>
      <c r="H61" s="181" t="s">
        <v>51</v>
      </c>
      <c r="I61" s="181"/>
      <c r="J61" s="181"/>
      <c r="K61" s="181"/>
    </row>
    <row r="62" customFormat="false" ht="12.8" hidden="false" customHeight="false" outlineLevel="0" collapsed="false">
      <c r="G62" s="181" t="s">
        <v>52</v>
      </c>
      <c r="H62" s="182" t="s">
        <v>53</v>
      </c>
      <c r="I62" s="182"/>
      <c r="J62" s="182"/>
      <c r="K62" s="182"/>
    </row>
    <row r="63" customFormat="false" ht="12.8" hidden="false" customHeight="false" outlineLevel="0" collapsed="false">
      <c r="G63" s="181" t="s">
        <v>54</v>
      </c>
      <c r="H63" s="183"/>
      <c r="I63" s="183"/>
      <c r="J63" s="183"/>
      <c r="K63" s="183"/>
    </row>
    <row r="64" customFormat="false" ht="12.8" hidden="false" customHeight="false" outlineLevel="0" collapsed="false">
      <c r="G64" s="181" t="s">
        <v>55</v>
      </c>
      <c r="H64" s="183"/>
      <c r="I64" s="183"/>
      <c r="J64" s="183"/>
      <c r="K64" s="183"/>
    </row>
    <row r="65" customFormat="false" ht="12.8" hidden="false" customHeight="false" outlineLevel="0" collapsed="false">
      <c r="G65" s="181" t="s">
        <v>56</v>
      </c>
      <c r="H65" s="183"/>
      <c r="I65" s="183"/>
      <c r="J65" s="183"/>
      <c r="K65" s="183"/>
    </row>
    <row r="66" customFormat="false" ht="12.8" hidden="false" customHeight="false" outlineLevel="0" collapsed="false">
      <c r="G66" s="181" t="s">
        <v>38</v>
      </c>
      <c r="H66" s="183"/>
      <c r="I66" s="183"/>
      <c r="J66" s="183"/>
      <c r="K66" s="183"/>
    </row>
    <row r="67" customFormat="false" ht="12.8" hidden="false" customHeight="false" outlineLevel="0" collapsed="false">
      <c r="G67" s="181" t="s">
        <v>57</v>
      </c>
      <c r="H67" s="183"/>
      <c r="I67" s="183"/>
      <c r="J67" s="183"/>
      <c r="K67" s="183"/>
    </row>
    <row r="68" customFormat="false" ht="12.8" hidden="false" customHeight="false" outlineLevel="0" collapsed="false">
      <c r="G68" s="181" t="s">
        <v>58</v>
      </c>
      <c r="H68" s="183"/>
      <c r="I68" s="183"/>
      <c r="J68" s="183"/>
      <c r="K68" s="183"/>
    </row>
    <row r="69" customFormat="false" ht="12.8" hidden="false" customHeight="false" outlineLevel="0" collapsed="false">
      <c r="G69" s="181" t="s">
        <v>59</v>
      </c>
      <c r="H69" s="183"/>
      <c r="I69" s="183"/>
      <c r="J69" s="183"/>
      <c r="K69" s="183"/>
    </row>
    <row r="70" customFormat="false" ht="12.8" hidden="false" customHeight="false" outlineLevel="0" collapsed="false">
      <c r="G70" s="181" t="s">
        <v>60</v>
      </c>
      <c r="H70" s="183"/>
      <c r="I70" s="183"/>
      <c r="J70" s="183"/>
      <c r="K70" s="183"/>
    </row>
    <row r="71" customFormat="false" ht="12.8" hidden="false" customHeight="false" outlineLevel="0" collapsed="false">
      <c r="G71" s="181" t="s">
        <v>61</v>
      </c>
      <c r="H71" s="183"/>
      <c r="I71" s="183"/>
      <c r="J71" s="183"/>
      <c r="K71" s="183"/>
    </row>
    <row r="72" customFormat="false" ht="12.8" hidden="false" customHeight="false" outlineLevel="0" collapsed="false">
      <c r="G72" s="184" t="s">
        <v>62</v>
      </c>
      <c r="H72" s="183"/>
      <c r="I72" s="183"/>
      <c r="J72" s="183"/>
      <c r="K72" s="183"/>
    </row>
    <row r="73" customFormat="false" ht="12.8" hidden="false" customHeight="false" outlineLevel="0" collapsed="false">
      <c r="G73" s="181" t="s">
        <v>63</v>
      </c>
      <c r="H73" s="183"/>
      <c r="I73" s="183"/>
      <c r="J73" s="183"/>
      <c r="K73" s="183"/>
    </row>
    <row r="74" customFormat="false" ht="12.8" hidden="false" customHeight="false" outlineLevel="0" collapsed="false">
      <c r="G74" s="181" t="s">
        <v>64</v>
      </c>
      <c r="H74" s="183"/>
      <c r="I74" s="183"/>
      <c r="J74" s="183"/>
      <c r="K74" s="183"/>
    </row>
    <row r="75" customFormat="false" ht="12.8" hidden="false" customHeight="false" outlineLevel="0" collapsed="false">
      <c r="G75" s="181" t="s">
        <v>65</v>
      </c>
      <c r="H75" s="183"/>
      <c r="I75" s="183"/>
      <c r="J75" s="183"/>
      <c r="K75" s="183"/>
    </row>
    <row r="76" customFormat="false" ht="12.8" hidden="false" customHeight="false" outlineLevel="0" collapsed="false">
      <c r="G76" s="181" t="s">
        <v>66</v>
      </c>
      <c r="H76" s="183"/>
      <c r="I76" s="183"/>
      <c r="J76" s="183"/>
      <c r="K76" s="183"/>
    </row>
    <row r="77" customFormat="false" ht="12.8" hidden="false" customHeight="false" outlineLevel="0" collapsed="false">
      <c r="G77" s="184" t="s">
        <v>67</v>
      </c>
      <c r="H77" s="183"/>
      <c r="I77" s="183"/>
      <c r="J77" s="183"/>
      <c r="K77" s="183"/>
    </row>
    <row r="78" customFormat="false" ht="12.8" hidden="false" customHeight="false" outlineLevel="0" collapsed="false">
      <c r="G78" s="184" t="s">
        <v>68</v>
      </c>
      <c r="H78" s="183"/>
      <c r="I78" s="183"/>
      <c r="J78" s="183"/>
      <c r="K78" s="183"/>
    </row>
    <row r="79" customFormat="false" ht="12.8" hidden="false" customHeight="false" outlineLevel="0" collapsed="false">
      <c r="G79" s="181" t="s">
        <v>69</v>
      </c>
    </row>
    <row r="80" customFormat="false" ht="12.8" hidden="false" customHeight="false" outlineLevel="0" collapsed="false">
      <c r="G80" s="181" t="s">
        <v>70</v>
      </c>
    </row>
    <row r="81" customFormat="false" ht="12.8" hidden="false" customHeight="false" outlineLevel="0" collapsed="false">
      <c r="G81" s="181" t="s">
        <v>71</v>
      </c>
    </row>
    <row r="82" customFormat="false" ht="12.8" hidden="false" customHeight="false" outlineLevel="0" collapsed="false">
      <c r="G82" s="181" t="s">
        <v>72</v>
      </c>
    </row>
    <row r="83" customFormat="false" ht="12.8" hidden="false" customHeight="false" outlineLevel="0" collapsed="false">
      <c r="G83" s="181" t="s">
        <v>73</v>
      </c>
    </row>
    <row r="84" customFormat="false" ht="12.8" hidden="false" customHeight="false" outlineLevel="0" collapsed="false">
      <c r="G84" s="181" t="s">
        <v>74</v>
      </c>
    </row>
    <row r="85" customFormat="false" ht="12.8" hidden="false" customHeight="false" outlineLevel="0" collapsed="false">
      <c r="G85" s="181" t="s">
        <v>75</v>
      </c>
    </row>
    <row r="86" customFormat="false" ht="12.8" hidden="false" customHeight="false" outlineLevel="0" collapsed="false">
      <c r="G86" s="181" t="s">
        <v>76</v>
      </c>
    </row>
    <row r="87" customFormat="false" ht="12.8" hidden="false" customHeight="false" outlineLevel="0" collapsed="false">
      <c r="G87" s="181" t="s">
        <v>77</v>
      </c>
    </row>
    <row r="88" customFormat="false" ht="12.8" hidden="false" customHeight="false" outlineLevel="0" collapsed="false">
      <c r="G88" s="181" t="s">
        <v>78</v>
      </c>
    </row>
    <row r="89" customFormat="false" ht="12.8" hidden="false" customHeight="false" outlineLevel="0" collapsed="false">
      <c r="G89" s="184" t="s">
        <v>79</v>
      </c>
    </row>
    <row r="90" customFormat="false" ht="12.8" hidden="false" customHeight="false" outlineLevel="0" collapsed="false">
      <c r="G90" s="184" t="s">
        <v>80</v>
      </c>
    </row>
    <row r="91" customFormat="false" ht="12.8" hidden="false" customHeight="false" outlineLevel="0" collapsed="false">
      <c r="G91" s="181" t="s">
        <v>81</v>
      </c>
    </row>
    <row r="92" customFormat="false" ht="12.8" hidden="false" customHeight="false" outlineLevel="0" collapsed="false">
      <c r="G92" s="181" t="s">
        <v>82</v>
      </c>
    </row>
    <row r="93" customFormat="false" ht="12.8" hidden="false" customHeight="false" outlineLevel="0" collapsed="false">
      <c r="G93" s="181" t="s">
        <v>83</v>
      </c>
    </row>
    <row r="94" customFormat="false" ht="12.8" hidden="false" customHeight="false" outlineLevel="0" collapsed="false">
      <c r="G94" s="181" t="s">
        <v>84</v>
      </c>
    </row>
    <row r="95" customFormat="false" ht="12.8" hidden="false" customHeight="false" outlineLevel="0" collapsed="false">
      <c r="G95" s="181" t="s">
        <v>85</v>
      </c>
    </row>
    <row r="96" customFormat="false" ht="12.8" hidden="false" customHeight="false" outlineLevel="0" collapsed="false">
      <c r="G96" s="181" t="s">
        <v>40</v>
      </c>
    </row>
    <row r="97" customFormat="false" ht="12.8" hidden="false" customHeight="false" outlineLevel="0" collapsed="false">
      <c r="G97" s="181"/>
    </row>
    <row r="98" customFormat="false" ht="12.8" hidden="false" customHeight="false" outlineLevel="0" collapsed="false">
      <c r="G98" s="185"/>
    </row>
    <row r="99" customFormat="false" ht="12.8" hidden="false" customHeight="false" outlineLevel="0" collapsed="false">
      <c r="G99" s="185"/>
    </row>
    <row r="100" customFormat="false" ht="12.8" hidden="false" customHeight="false" outlineLevel="0" collapsed="false">
      <c r="G100" s="185"/>
    </row>
    <row r="101" customFormat="false" ht="12.8" hidden="false" customHeight="false" outlineLevel="0" collapsed="false">
      <c r="G101" s="185"/>
    </row>
    <row r="102" customFormat="false" ht="12.8" hidden="false" customHeight="false" outlineLevel="0" collapsed="false">
      <c r="G102" s="185"/>
    </row>
    <row r="103" customFormat="false" ht="12.8" hidden="false" customHeight="false" outlineLevel="0" collapsed="false">
      <c r="G103" s="185"/>
    </row>
  </sheetData>
  <mergeCells count="125">
    <mergeCell ref="A1:Q1"/>
    <mergeCell ref="B2:Q2"/>
    <mergeCell ref="A3:Q6"/>
    <mergeCell ref="C7:D7"/>
    <mergeCell ref="F7:G7"/>
    <mergeCell ref="I7:L7"/>
    <mergeCell ref="P7:Q7"/>
    <mergeCell ref="C8:D8"/>
    <mergeCell ref="F8:G8"/>
    <mergeCell ref="I8:L8"/>
    <mergeCell ref="P8:Q8"/>
    <mergeCell ref="B10:F10"/>
    <mergeCell ref="H10:I10"/>
    <mergeCell ref="J10:K10"/>
    <mergeCell ref="L10:M10"/>
    <mergeCell ref="O10:P10"/>
    <mergeCell ref="R11:T11"/>
    <mergeCell ref="U11:V11"/>
    <mergeCell ref="B12:F12"/>
    <mergeCell ref="Q12:T12"/>
    <mergeCell ref="U12:V12"/>
    <mergeCell ref="B13:F13"/>
    <mergeCell ref="Q13:T13"/>
    <mergeCell ref="U13:V13"/>
    <mergeCell ref="R14:T14"/>
    <mergeCell ref="U14:V14"/>
    <mergeCell ref="R15:T15"/>
    <mergeCell ref="U15:V15"/>
    <mergeCell ref="R16:T16"/>
    <mergeCell ref="U16:V16"/>
    <mergeCell ref="R17:T17"/>
    <mergeCell ref="U17:V17"/>
    <mergeCell ref="R18:T18"/>
    <mergeCell ref="U18:V18"/>
    <mergeCell ref="R19:T19"/>
    <mergeCell ref="U19:V19"/>
    <mergeCell ref="R20:T20"/>
    <mergeCell ref="U20:V20"/>
    <mergeCell ref="R21:T21"/>
    <mergeCell ref="U21:V21"/>
    <mergeCell ref="R22:T22"/>
    <mergeCell ref="U22:V22"/>
    <mergeCell ref="R23:T23"/>
    <mergeCell ref="U23:V23"/>
    <mergeCell ref="R24:T24"/>
    <mergeCell ref="U24:V24"/>
    <mergeCell ref="R25:T25"/>
    <mergeCell ref="U25:V25"/>
    <mergeCell ref="R26:T26"/>
    <mergeCell ref="U26:V26"/>
    <mergeCell ref="R27:T27"/>
    <mergeCell ref="U27:V27"/>
    <mergeCell ref="R28:T28"/>
    <mergeCell ref="U28:V28"/>
    <mergeCell ref="R29:T29"/>
    <mergeCell ref="U29:V29"/>
    <mergeCell ref="R30:T30"/>
    <mergeCell ref="U30:V30"/>
    <mergeCell ref="R31:T31"/>
    <mergeCell ref="U31:V31"/>
    <mergeCell ref="R32:T32"/>
    <mergeCell ref="U32:V32"/>
    <mergeCell ref="R33:T33"/>
    <mergeCell ref="U33:V33"/>
    <mergeCell ref="R34:T34"/>
    <mergeCell ref="U34:V34"/>
    <mergeCell ref="R35:T35"/>
    <mergeCell ref="U35:V35"/>
    <mergeCell ref="R36:T36"/>
    <mergeCell ref="U36:V36"/>
    <mergeCell ref="R37:T37"/>
    <mergeCell ref="U37:V37"/>
    <mergeCell ref="R38:T38"/>
    <mergeCell ref="U38:V38"/>
    <mergeCell ref="R39:T39"/>
    <mergeCell ref="U39:V39"/>
    <mergeCell ref="R40:T40"/>
    <mergeCell ref="U40:V40"/>
    <mergeCell ref="R41:T41"/>
    <mergeCell ref="U41:V41"/>
    <mergeCell ref="R42:T42"/>
    <mergeCell ref="U42:V42"/>
    <mergeCell ref="R43:T43"/>
    <mergeCell ref="U43:V43"/>
    <mergeCell ref="R44:T44"/>
    <mergeCell ref="U44:V44"/>
    <mergeCell ref="R45:T45"/>
    <mergeCell ref="U45:V45"/>
    <mergeCell ref="R46:T46"/>
    <mergeCell ref="U46:V46"/>
    <mergeCell ref="R47:T47"/>
    <mergeCell ref="U47:V47"/>
    <mergeCell ref="R48:T48"/>
    <mergeCell ref="U48:V48"/>
    <mergeCell ref="G49:J49"/>
    <mergeCell ref="K49:V49"/>
    <mergeCell ref="A50:F50"/>
    <mergeCell ref="R50:W50"/>
    <mergeCell ref="A51:F51"/>
    <mergeCell ref="R51:W51"/>
    <mergeCell ref="A52:F52"/>
    <mergeCell ref="R52:W52"/>
    <mergeCell ref="A53:F53"/>
    <mergeCell ref="R53:W53"/>
    <mergeCell ref="H58:K58"/>
    <mergeCell ref="H59:K59"/>
    <mergeCell ref="H60:K60"/>
    <mergeCell ref="H61:K61"/>
    <mergeCell ref="H62:K62"/>
    <mergeCell ref="H63:K63"/>
    <mergeCell ref="H64:K64"/>
    <mergeCell ref="H65:K65"/>
    <mergeCell ref="H66:K66"/>
    <mergeCell ref="H67:K67"/>
    <mergeCell ref="H68:K68"/>
    <mergeCell ref="H69:K69"/>
    <mergeCell ref="H70:K70"/>
    <mergeCell ref="H71:K71"/>
    <mergeCell ref="H72:K72"/>
    <mergeCell ref="H73:K73"/>
    <mergeCell ref="H74:K74"/>
    <mergeCell ref="H75:K75"/>
    <mergeCell ref="H76:K76"/>
    <mergeCell ref="H77:K77"/>
    <mergeCell ref="H78:K78"/>
  </mergeCells>
  <conditionalFormatting sqref="J53">
    <cfRule type="cellIs" priority="2" operator="equal" aboveAverage="0" equalAverage="0" bottom="0" percent="0" rank="0" text="" dxfId="0">
      <formula>"ok"</formula>
    </cfRule>
    <cfRule type="cellIs" priority="3" operator="equal" aboveAverage="0" equalAverage="0" bottom="0" percent="0" rank="0" text="" dxfId="1">
      <formula>"Formelfehler"</formula>
    </cfRule>
  </conditionalFormatting>
  <conditionalFormatting sqref="U19:U48">
    <cfRule type="cellIs" priority="4" operator="equal" aboveAverage="0" equalAverage="0" bottom="0" percent="0" rank="0" text="" dxfId="2">
      <formula>"Zuglänge nicht zulässig"</formula>
    </cfRule>
  </conditionalFormatting>
  <dataValidations count="4">
    <dataValidation allowBlank="true" operator="between" showDropDown="false" showErrorMessage="true" showInputMessage="true" sqref="X13" type="list">
      <formula1>$H$88:$H$91</formula1>
      <formula2>0</formula2>
    </dataValidation>
    <dataValidation allowBlank="true" error="Dies ist eine ungültige Eingabe, bitte aus der Liste der Lokomotiven die richtige auswählen.&#10;Sollte die Lok nicht angezeigt werden, bitte mit dem EDV-Admin in Verbindung setzten" errorTitle="Falsche Auswahl" operator="between" prompt="Bitte die entsprechende Lokomotive auswählen" promptTitle="Fahrzeugauswahl" showDropDown="false" showErrorMessage="true" showInputMessage="true" sqref="G12" type="list">
      <formula1>Muster!$G$59:$G$97</formula1>
      <formula2>0</formula2>
    </dataValidation>
    <dataValidation allowBlank="true" error="Dies ist eine ungültige Eingabe, bitte aus der Liste der Lokomotiven die richtige auswählen.&#10;Sollte die Lok nicht angezeigt werden, bitte mit dem EDV-Admin in Verbindung setzten" errorTitle="Falsche Auswahl" operator="between" prompt="Bitte die entsprechende Lokomotive auswählen" promptTitle="Fahrzeugauswahl" showDropDown="false" showErrorMessage="true" showInputMessage="true" sqref="G13" type="list">
      <formula1>Muster!$G$59:$G$97</formula1>
      <formula2>0</formula2>
    </dataValidation>
    <dataValidation allowBlank="true" operator="between" showDropDown="false" showErrorMessage="true" showInputMessage="true" sqref="X12" type="list">
      <formula1>Muster!$H$59:$H$62</formula1>
      <formula2>0</formula2>
    </dataValidation>
  </dataValidations>
  <printOptions headings="false" gridLines="false" gridLinesSet="true" horizontalCentered="true" verticalCentered="true"/>
  <pageMargins left="0.39375" right="0.39375" top="0.196527777777778" bottom="0.19652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R342"/>
  <sheetViews>
    <sheetView showFormulas="false" showGridLines="false" showRowColHeaders="true" showZeros="true" rightToLeft="false" tabSelected="false" showOutlineSymbols="true" defaultGridColor="true" view="normal" topLeftCell="A71" colorId="64" zoomScale="90" zoomScaleNormal="90" zoomScalePageLayoutView="100" workbookViewId="0">
      <selection pane="topLeft" activeCell="J74" activeCellId="0" sqref="J74"/>
    </sheetView>
  </sheetViews>
  <sheetFormatPr defaultColWidth="11.43359375" defaultRowHeight="12.75" zeroHeight="false" outlineLevelRow="1" outlineLevelCol="0"/>
  <cols>
    <col collapsed="false" customWidth="true" hidden="false" outlineLevel="0" max="1" min="1" style="136" width="14.69"/>
    <col collapsed="false" customWidth="true" hidden="false" outlineLevel="0" max="13" min="2" style="136" width="10.29"/>
    <col collapsed="false" customWidth="true" hidden="false" outlineLevel="0" max="14" min="14" style="136" width="6.28"/>
    <col collapsed="false" customWidth="false" hidden="false" outlineLevel="0" max="1025" min="15" style="136" width="11.42"/>
  </cols>
  <sheetData>
    <row r="1" customFormat="false" ht="12.75" hidden="false" customHeight="false" outlineLevel="1" collapsed="false">
      <c r="A1" s="186" t="s">
        <v>86</v>
      </c>
      <c r="B1" s="186"/>
      <c r="C1" s="186"/>
      <c r="D1" s="186"/>
    </row>
    <row r="2" customFormat="false" ht="12.75" hidden="false" customHeight="false" outlineLevel="1" collapsed="false"/>
    <row r="3" customFormat="false" ht="12.75" hidden="false" customHeight="false" outlineLevel="1" collapsed="false">
      <c r="A3" s="187" t="s">
        <v>87</v>
      </c>
      <c r="B3" s="181" t="s">
        <v>88</v>
      </c>
      <c r="C3" s="181" t="s">
        <v>89</v>
      </c>
      <c r="D3" s="181" t="s">
        <v>90</v>
      </c>
      <c r="E3" s="181" t="s">
        <v>91</v>
      </c>
      <c r="F3" s="181" t="s">
        <v>92</v>
      </c>
      <c r="G3" s="181" t="s">
        <v>93</v>
      </c>
      <c r="H3" s="181"/>
      <c r="I3" s="181" t="s">
        <v>14</v>
      </c>
      <c r="J3" s="188" t="s">
        <v>12</v>
      </c>
    </row>
    <row r="4" customFormat="false" ht="12.8" hidden="false" customHeight="false" outlineLevel="1" collapsed="false">
      <c r="A4" s="189" t="s">
        <v>47</v>
      </c>
      <c r="B4" s="190" t="n">
        <v>84</v>
      </c>
      <c r="C4" s="190" t="n">
        <v>70</v>
      </c>
      <c r="D4" s="190" t="n">
        <v>103</v>
      </c>
      <c r="E4" s="190" t="n">
        <v>120</v>
      </c>
      <c r="F4" s="190" t="n">
        <v>168</v>
      </c>
      <c r="G4" s="190" t="n">
        <v>19</v>
      </c>
      <c r="H4" s="190" t="n">
        <v>1</v>
      </c>
      <c r="I4" s="190" t="n">
        <v>84</v>
      </c>
      <c r="J4" s="190" t="n">
        <v>4</v>
      </c>
    </row>
    <row r="5" customFormat="false" ht="12.8" hidden="false" customHeight="false" outlineLevel="1" collapsed="false">
      <c r="A5" s="189" t="s">
        <v>48</v>
      </c>
      <c r="B5" s="190" t="n">
        <v>100</v>
      </c>
      <c r="C5" s="190" t="n">
        <v>85</v>
      </c>
      <c r="D5" s="190" t="n">
        <v>190</v>
      </c>
      <c r="E5" s="190" t="n">
        <v>150</v>
      </c>
      <c r="F5" s="190" t="n">
        <v>250</v>
      </c>
      <c r="G5" s="190" t="n">
        <v>20</v>
      </c>
      <c r="H5" s="190" t="n">
        <v>2</v>
      </c>
      <c r="I5" s="190" t="n">
        <v>114</v>
      </c>
      <c r="J5" s="190" t="n">
        <v>6</v>
      </c>
    </row>
    <row r="6" customFormat="false" ht="12.8" hidden="false" customHeight="false" outlineLevel="1" collapsed="false">
      <c r="A6" s="189" t="s">
        <v>50</v>
      </c>
      <c r="B6" s="190" t="n">
        <v>84</v>
      </c>
      <c r="C6" s="190" t="n">
        <v>56</v>
      </c>
      <c r="D6" s="190" t="n">
        <v>140</v>
      </c>
      <c r="E6" s="190" t="n">
        <v>120</v>
      </c>
      <c r="F6" s="190" t="n">
        <v>160</v>
      </c>
      <c r="G6" s="190" t="n">
        <v>16</v>
      </c>
      <c r="H6" s="190" t="n">
        <v>5</v>
      </c>
      <c r="I6" s="190" t="n">
        <v>85</v>
      </c>
      <c r="J6" s="190" t="n">
        <v>4</v>
      </c>
    </row>
    <row r="7" customFormat="false" ht="12.8" hidden="false" customHeight="false" outlineLevel="1" collapsed="false">
      <c r="A7" s="189" t="s">
        <v>52</v>
      </c>
      <c r="B7" s="190" t="n">
        <v>83</v>
      </c>
      <c r="C7" s="190" t="n">
        <v>56</v>
      </c>
      <c r="D7" s="190" t="n">
        <v>140</v>
      </c>
      <c r="E7" s="190" t="n">
        <v>120</v>
      </c>
      <c r="F7" s="190" t="n">
        <v>150</v>
      </c>
      <c r="G7" s="190" t="n">
        <v>16</v>
      </c>
      <c r="H7" s="190" t="n">
        <v>8</v>
      </c>
      <c r="I7" s="190" t="n">
        <v>83</v>
      </c>
      <c r="J7" s="190" t="n">
        <v>4</v>
      </c>
    </row>
    <row r="8" customFormat="false" ht="12.8" hidden="false" customHeight="false" outlineLevel="1" collapsed="false">
      <c r="A8" s="189" t="s">
        <v>54</v>
      </c>
      <c r="B8" s="190" t="n">
        <v>81</v>
      </c>
      <c r="C8" s="190" t="n">
        <v>81</v>
      </c>
      <c r="D8" s="190" t="n">
        <v>96</v>
      </c>
      <c r="E8" s="190" t="n">
        <v>123</v>
      </c>
      <c r="F8" s="190" t="n">
        <v>161</v>
      </c>
      <c r="G8" s="190" t="n">
        <v>16</v>
      </c>
      <c r="H8" s="190" t="n">
        <v>7</v>
      </c>
      <c r="I8" s="190" t="n">
        <v>83</v>
      </c>
      <c r="J8" s="190" t="n">
        <v>4</v>
      </c>
    </row>
    <row r="9" customFormat="false" ht="12.8" hidden="false" customHeight="false" outlineLevel="1" collapsed="false">
      <c r="A9" s="189" t="s">
        <v>55</v>
      </c>
      <c r="B9" s="190" t="n">
        <v>80</v>
      </c>
      <c r="C9" s="190" t="n">
        <v>58</v>
      </c>
      <c r="D9" s="190" t="n">
        <v>142</v>
      </c>
      <c r="E9" s="190" t="n">
        <v>115</v>
      </c>
      <c r="F9" s="190" t="n">
        <v>150</v>
      </c>
      <c r="G9" s="190" t="n">
        <v>19</v>
      </c>
      <c r="H9" s="190" t="n">
        <v>2</v>
      </c>
      <c r="I9" s="190" t="n">
        <v>84</v>
      </c>
      <c r="J9" s="190" t="n">
        <v>4</v>
      </c>
    </row>
    <row r="10" customFormat="false" ht="12.8" hidden="false" customHeight="false" outlineLevel="1" collapsed="false">
      <c r="A10" s="189" t="s">
        <v>56</v>
      </c>
      <c r="B10" s="190" t="n">
        <v>72</v>
      </c>
      <c r="C10" s="190" t="n">
        <v>54</v>
      </c>
      <c r="D10" s="190" t="s">
        <v>94</v>
      </c>
      <c r="E10" s="190" t="s">
        <v>94</v>
      </c>
      <c r="F10" s="190" t="s">
        <v>94</v>
      </c>
      <c r="G10" s="190" t="n">
        <v>16</v>
      </c>
      <c r="H10" s="190" t="n">
        <v>5</v>
      </c>
      <c r="I10" s="190" t="n">
        <v>83</v>
      </c>
      <c r="J10" s="190" t="n">
        <v>4</v>
      </c>
    </row>
    <row r="11" customFormat="false" ht="12.8" hidden="false" customHeight="false" outlineLevel="1" collapsed="false">
      <c r="A11" s="189" t="s">
        <v>38</v>
      </c>
      <c r="B11" s="190" t="n">
        <v>70</v>
      </c>
      <c r="C11" s="190" t="n">
        <v>58</v>
      </c>
      <c r="D11" s="190" t="s">
        <v>94</v>
      </c>
      <c r="E11" s="190" t="s">
        <v>94</v>
      </c>
      <c r="F11" s="190" t="s">
        <v>94</v>
      </c>
      <c r="G11" s="190" t="n">
        <v>15</v>
      </c>
      <c r="H11" s="190" t="n">
        <v>7</v>
      </c>
      <c r="I11" s="190" t="n">
        <v>67</v>
      </c>
      <c r="J11" s="190" t="n">
        <v>4</v>
      </c>
    </row>
    <row r="12" customFormat="false" ht="12.8" hidden="false" customHeight="false" outlineLevel="1" collapsed="false">
      <c r="A12" s="189" t="s">
        <v>57</v>
      </c>
      <c r="B12" s="190" t="n">
        <v>85</v>
      </c>
      <c r="C12" s="190" t="n">
        <v>80</v>
      </c>
      <c r="D12" s="190" t="n">
        <v>102</v>
      </c>
      <c r="E12" s="190" t="n">
        <v>102</v>
      </c>
      <c r="F12" s="190" t="s">
        <v>94</v>
      </c>
      <c r="G12" s="190" t="n">
        <v>16</v>
      </c>
      <c r="H12" s="190" t="n">
        <v>7</v>
      </c>
      <c r="I12" s="190" t="n">
        <v>83</v>
      </c>
      <c r="J12" s="190" t="n">
        <v>4</v>
      </c>
    </row>
    <row r="13" customFormat="false" ht="12.8" hidden="false" customHeight="false" outlineLevel="1" collapsed="false">
      <c r="A13" s="189" t="s">
        <v>58</v>
      </c>
      <c r="B13" s="190" t="n">
        <v>90</v>
      </c>
      <c r="C13" s="190" t="n">
        <v>83</v>
      </c>
      <c r="D13" s="190" t="n">
        <v>105</v>
      </c>
      <c r="E13" s="190" t="n">
        <v>123</v>
      </c>
      <c r="F13" s="190" t="n">
        <v>145</v>
      </c>
      <c r="G13" s="190" t="n">
        <v>18</v>
      </c>
      <c r="H13" s="190" t="n">
        <v>9</v>
      </c>
      <c r="I13" s="190" t="n">
        <v>80</v>
      </c>
      <c r="J13" s="190" t="n">
        <v>4</v>
      </c>
    </row>
    <row r="14" customFormat="false" ht="12.8" hidden="false" customHeight="false" outlineLevel="1" collapsed="false">
      <c r="A14" s="189" t="s">
        <v>59</v>
      </c>
      <c r="B14" s="190" t="n">
        <v>90</v>
      </c>
      <c r="C14" s="190" t="n">
        <v>74</v>
      </c>
      <c r="D14" s="190" t="n">
        <v>105</v>
      </c>
      <c r="E14" s="190" t="n">
        <v>126</v>
      </c>
      <c r="F14" s="190" t="n">
        <v>145</v>
      </c>
      <c r="G14" s="190" t="n">
        <v>18</v>
      </c>
      <c r="H14" s="190" t="n">
        <v>9</v>
      </c>
      <c r="I14" s="190" t="n">
        <v>82</v>
      </c>
      <c r="J14" s="190" t="n">
        <v>4</v>
      </c>
    </row>
    <row r="15" customFormat="false" ht="12.8" hidden="false" customHeight="false" outlineLevel="1" collapsed="false">
      <c r="A15" s="189" t="s">
        <v>60</v>
      </c>
      <c r="B15" s="190" t="n">
        <v>121</v>
      </c>
      <c r="C15" s="190" t="n">
        <v>82</v>
      </c>
      <c r="D15" s="190" t="s">
        <v>94</v>
      </c>
      <c r="E15" s="190" t="s">
        <v>94</v>
      </c>
      <c r="F15" s="190" t="s">
        <v>94</v>
      </c>
      <c r="G15" s="190" t="n">
        <v>19</v>
      </c>
      <c r="H15" s="190" t="n">
        <v>5</v>
      </c>
      <c r="I15" s="190" t="n">
        <v>126</v>
      </c>
      <c r="J15" s="190" t="n">
        <v>6</v>
      </c>
    </row>
    <row r="16" customFormat="false" ht="12.8" hidden="false" customHeight="false" outlineLevel="1" collapsed="false">
      <c r="A16" s="189" t="s">
        <v>61</v>
      </c>
      <c r="B16" s="190" t="n">
        <v>105</v>
      </c>
      <c r="C16" s="190" t="n">
        <v>90</v>
      </c>
      <c r="D16" s="190" t="s">
        <v>94</v>
      </c>
      <c r="E16" s="190" t="n">
        <v>130</v>
      </c>
      <c r="F16" s="190" t="s">
        <v>94</v>
      </c>
      <c r="G16" s="190" t="n">
        <v>19</v>
      </c>
      <c r="H16" s="190" t="n">
        <v>5</v>
      </c>
      <c r="I16" s="190" t="n">
        <v>118</v>
      </c>
      <c r="J16" s="190" t="n">
        <v>6</v>
      </c>
    </row>
    <row r="17" customFormat="false" ht="12.8" hidden="false" customHeight="false" outlineLevel="1" collapsed="false">
      <c r="A17" s="189" t="s">
        <v>62</v>
      </c>
      <c r="B17" s="190" t="n">
        <v>103</v>
      </c>
      <c r="C17" s="190" t="n">
        <v>90</v>
      </c>
      <c r="D17" s="190" t="s">
        <v>94</v>
      </c>
      <c r="E17" s="190" t="n">
        <v>125</v>
      </c>
      <c r="F17" s="190" t="n">
        <v>145</v>
      </c>
      <c r="G17" s="190" t="n">
        <v>19</v>
      </c>
      <c r="H17" s="190" t="n">
        <v>6</v>
      </c>
      <c r="I17" s="190" t="n">
        <v>87</v>
      </c>
      <c r="J17" s="190" t="n">
        <v>4</v>
      </c>
    </row>
    <row r="18" customFormat="false" ht="12.8" hidden="false" customHeight="false" outlineLevel="1" collapsed="false">
      <c r="A18" s="189" t="s">
        <v>63</v>
      </c>
      <c r="B18" s="190" t="n">
        <v>80</v>
      </c>
      <c r="C18" s="190" t="n">
        <v>70</v>
      </c>
      <c r="D18" s="190" t="n">
        <v>110</v>
      </c>
      <c r="E18" s="190" t="n">
        <v>120</v>
      </c>
      <c r="F18" s="190" t="n">
        <v>150</v>
      </c>
      <c r="G18" s="190" t="n">
        <v>18</v>
      </c>
      <c r="H18" s="190" t="n">
        <v>0</v>
      </c>
      <c r="I18" s="190" t="n">
        <v>83</v>
      </c>
      <c r="J18" s="190" t="n">
        <v>4</v>
      </c>
    </row>
    <row r="19" customFormat="false" ht="12.8" hidden="false" customHeight="false" outlineLevel="1" collapsed="false">
      <c r="A19" s="189" t="s">
        <v>64</v>
      </c>
      <c r="B19" s="190" t="n">
        <v>67</v>
      </c>
      <c r="C19" s="190" t="n">
        <v>67</v>
      </c>
      <c r="D19" s="190" t="n">
        <v>100</v>
      </c>
      <c r="E19" s="190" t="n">
        <v>140</v>
      </c>
      <c r="F19" s="190" t="n">
        <v>180</v>
      </c>
      <c r="G19" s="190" t="n">
        <v>19</v>
      </c>
      <c r="H19" s="190" t="n">
        <v>3</v>
      </c>
      <c r="I19" s="190" t="n">
        <v>86</v>
      </c>
      <c r="J19" s="190" t="n">
        <v>4</v>
      </c>
    </row>
    <row r="20" customFormat="false" ht="12.8" hidden="false" customHeight="false" outlineLevel="1" collapsed="false">
      <c r="A20" s="189" t="s">
        <v>65</v>
      </c>
      <c r="B20" s="190" t="n">
        <v>100</v>
      </c>
      <c r="C20" s="190" t="n">
        <v>80</v>
      </c>
      <c r="D20" s="190" t="n">
        <v>124</v>
      </c>
      <c r="E20" s="190" t="n">
        <v>111</v>
      </c>
      <c r="F20" s="190" t="n">
        <v>168</v>
      </c>
      <c r="G20" s="190" t="n">
        <v>19</v>
      </c>
      <c r="H20" s="190" t="n">
        <v>6</v>
      </c>
      <c r="I20" s="190" t="n">
        <v>87</v>
      </c>
      <c r="J20" s="190" t="n">
        <v>4</v>
      </c>
    </row>
    <row r="21" customFormat="false" ht="12.8" hidden="false" customHeight="false" outlineLevel="1" collapsed="false">
      <c r="A21" s="189" t="s">
        <v>66</v>
      </c>
      <c r="B21" s="190" t="n">
        <v>90</v>
      </c>
      <c r="C21" s="190" t="n">
        <v>77</v>
      </c>
      <c r="D21" s="190" t="n">
        <v>105</v>
      </c>
      <c r="E21" s="190" t="n">
        <v>126</v>
      </c>
      <c r="F21" s="190" t="n">
        <v>145</v>
      </c>
      <c r="G21" s="190" t="n">
        <v>20</v>
      </c>
      <c r="H21" s="190" t="n">
        <v>0</v>
      </c>
      <c r="I21" s="190" t="n">
        <v>84</v>
      </c>
      <c r="J21" s="190" t="n">
        <v>4</v>
      </c>
    </row>
    <row r="22" customFormat="false" ht="12.8" hidden="false" customHeight="false" outlineLevel="1" collapsed="false">
      <c r="A22" s="189" t="s">
        <v>67</v>
      </c>
      <c r="B22" s="190" t="n">
        <v>90</v>
      </c>
      <c r="C22" s="190" t="n">
        <v>77</v>
      </c>
      <c r="D22" s="190" t="n">
        <v>105</v>
      </c>
      <c r="E22" s="190" t="n">
        <v>126</v>
      </c>
      <c r="F22" s="190" t="n">
        <v>145</v>
      </c>
      <c r="G22" s="190" t="n">
        <v>20</v>
      </c>
      <c r="H22" s="190" t="n">
        <v>0</v>
      </c>
      <c r="I22" s="190" t="n">
        <v>84</v>
      </c>
      <c r="J22" s="190" t="n">
        <v>4</v>
      </c>
    </row>
    <row r="23" customFormat="false" ht="12.8" hidden="false" customHeight="false" outlineLevel="1" collapsed="false">
      <c r="A23" s="189" t="s">
        <v>68</v>
      </c>
      <c r="B23" s="190" t="n">
        <v>97</v>
      </c>
      <c r="C23" s="190" t="n">
        <v>78</v>
      </c>
      <c r="D23" s="190" t="s">
        <v>94</v>
      </c>
      <c r="E23" s="190" t="n">
        <v>132</v>
      </c>
      <c r="F23" s="190" t="s">
        <v>94</v>
      </c>
      <c r="G23" s="190" t="n">
        <v>18</v>
      </c>
      <c r="H23" s="190" t="n">
        <v>9</v>
      </c>
      <c r="I23" s="190" t="n">
        <v>86</v>
      </c>
      <c r="J23" s="190" t="n">
        <v>4</v>
      </c>
    </row>
    <row r="24" customFormat="false" ht="12.8" hidden="false" customHeight="false" outlineLevel="1" collapsed="false">
      <c r="A24" s="189" t="s">
        <v>69</v>
      </c>
      <c r="B24" s="190" t="n">
        <v>93</v>
      </c>
      <c r="C24" s="190" t="n">
        <v>79</v>
      </c>
      <c r="D24" s="190" t="n">
        <v>107</v>
      </c>
      <c r="E24" s="190" t="n">
        <v>131</v>
      </c>
      <c r="F24" s="190" t="n">
        <v>146</v>
      </c>
      <c r="G24" s="190" t="n">
        <v>19</v>
      </c>
      <c r="H24" s="190" t="n">
        <v>6</v>
      </c>
      <c r="I24" s="190" t="n">
        <v>87</v>
      </c>
      <c r="J24" s="190" t="n">
        <v>4</v>
      </c>
    </row>
    <row r="25" customFormat="false" ht="12.8" hidden="false" customHeight="false" outlineLevel="1" collapsed="false">
      <c r="A25" s="189" t="s">
        <v>70</v>
      </c>
      <c r="B25" s="190" t="n">
        <v>95</v>
      </c>
      <c r="C25" s="190" t="n">
        <v>72</v>
      </c>
      <c r="D25" s="190" t="n">
        <v>105</v>
      </c>
      <c r="E25" s="190" t="n">
        <v>135</v>
      </c>
      <c r="F25" s="190" t="n">
        <v>157</v>
      </c>
      <c r="G25" s="190" t="n">
        <v>20</v>
      </c>
      <c r="H25" s="190" t="n">
        <v>0</v>
      </c>
      <c r="I25" s="190" t="n">
        <v>90</v>
      </c>
      <c r="J25" s="190" t="n">
        <v>4</v>
      </c>
    </row>
    <row r="26" customFormat="false" ht="12.8" hidden="false" customHeight="false" outlineLevel="1" collapsed="false">
      <c r="A26" s="189" t="s">
        <v>71</v>
      </c>
      <c r="B26" s="190" t="n">
        <v>66</v>
      </c>
      <c r="C26" s="190" t="n">
        <v>52</v>
      </c>
      <c r="D26" s="190" t="s">
        <v>94</v>
      </c>
      <c r="E26" s="190" t="s">
        <v>94</v>
      </c>
      <c r="F26" s="190" t="s">
        <v>94</v>
      </c>
      <c r="G26" s="190" t="n">
        <v>13</v>
      </c>
      <c r="H26" s="190" t="n">
        <v>9</v>
      </c>
      <c r="I26" s="190" t="n">
        <v>68</v>
      </c>
      <c r="J26" s="190" t="n">
        <v>4</v>
      </c>
    </row>
    <row r="27" customFormat="false" ht="12.8" hidden="false" customHeight="false" outlineLevel="1" collapsed="false">
      <c r="A27" s="189" t="s">
        <v>72</v>
      </c>
      <c r="B27" s="190" t="n">
        <v>66</v>
      </c>
      <c r="C27" s="190" t="n">
        <v>52</v>
      </c>
      <c r="D27" s="190" t="s">
        <v>94</v>
      </c>
      <c r="E27" s="190" t="s">
        <v>94</v>
      </c>
      <c r="F27" s="190" t="s">
        <v>94</v>
      </c>
      <c r="G27" s="190" t="n">
        <v>14</v>
      </c>
      <c r="H27" s="190" t="n">
        <v>2</v>
      </c>
      <c r="I27" s="190" t="n">
        <v>66</v>
      </c>
      <c r="J27" s="190" t="n">
        <v>4</v>
      </c>
    </row>
    <row r="28" customFormat="false" ht="12.8" hidden="false" customHeight="false" outlineLevel="1" collapsed="false">
      <c r="A28" s="189" t="s">
        <v>73</v>
      </c>
      <c r="B28" s="190" t="n">
        <v>65</v>
      </c>
      <c r="C28" s="190" t="n">
        <v>57</v>
      </c>
      <c r="D28" s="190" t="s">
        <v>94</v>
      </c>
      <c r="E28" s="190" t="s">
        <v>94</v>
      </c>
      <c r="F28" s="190" t="s">
        <v>94</v>
      </c>
      <c r="G28" s="190" t="n">
        <v>12</v>
      </c>
      <c r="H28" s="190" t="n">
        <v>1</v>
      </c>
      <c r="I28" s="190" t="n">
        <v>63</v>
      </c>
      <c r="J28" s="190" t="n">
        <v>4</v>
      </c>
    </row>
    <row r="29" customFormat="false" ht="12.8" hidden="false" customHeight="false" outlineLevel="1" collapsed="false">
      <c r="A29" s="189" t="s">
        <v>74</v>
      </c>
      <c r="B29" s="190" t="n">
        <v>70</v>
      </c>
      <c r="C29" s="190" t="n">
        <v>53</v>
      </c>
      <c r="D29" s="190" t="n">
        <v>89</v>
      </c>
      <c r="E29" s="190" t="n">
        <v>95</v>
      </c>
      <c r="F29" s="190" t="n">
        <v>130</v>
      </c>
      <c r="G29" s="190" t="n">
        <v>16</v>
      </c>
      <c r="H29" s="190" t="n">
        <v>4</v>
      </c>
      <c r="I29" s="190" t="n">
        <v>78</v>
      </c>
      <c r="J29" s="190" t="n">
        <v>4</v>
      </c>
    </row>
    <row r="30" customFormat="false" ht="12.8" hidden="false" customHeight="false" outlineLevel="1" collapsed="false">
      <c r="A30" s="189" t="s">
        <v>75</v>
      </c>
      <c r="B30" s="190" t="n">
        <v>114</v>
      </c>
      <c r="C30" s="190" t="n">
        <v>98</v>
      </c>
      <c r="D30" s="190" t="n">
        <v>140</v>
      </c>
      <c r="E30" s="190" t="n">
        <v>158</v>
      </c>
      <c r="F30" s="190" t="n">
        <v>177</v>
      </c>
      <c r="G30" s="190" t="n">
        <v>20</v>
      </c>
      <c r="H30" s="190" t="n">
        <v>7</v>
      </c>
      <c r="I30" s="190" t="n">
        <v>124</v>
      </c>
      <c r="J30" s="190" t="n">
        <v>6</v>
      </c>
    </row>
    <row r="31" customFormat="false" ht="12.8" hidden="false" customHeight="false" outlineLevel="1" collapsed="false">
      <c r="A31" s="189" t="s">
        <v>76</v>
      </c>
      <c r="B31" s="190" t="n">
        <v>86</v>
      </c>
      <c r="C31" s="190" t="n">
        <v>70</v>
      </c>
      <c r="D31" s="190" t="s">
        <v>94</v>
      </c>
      <c r="E31" s="190" t="n">
        <v>124</v>
      </c>
      <c r="F31" s="190" t="s">
        <v>94</v>
      </c>
      <c r="G31" s="190" t="n">
        <v>18</v>
      </c>
      <c r="H31" s="190" t="n">
        <v>9</v>
      </c>
      <c r="I31" s="190" t="n">
        <v>81</v>
      </c>
      <c r="J31" s="190" t="n">
        <v>4</v>
      </c>
    </row>
    <row r="32" customFormat="false" ht="12.8" hidden="false" customHeight="false" outlineLevel="1" collapsed="false">
      <c r="A32" s="189" t="s">
        <v>77</v>
      </c>
      <c r="B32" s="190" t="n">
        <v>84</v>
      </c>
      <c r="C32" s="190" t="n">
        <v>70</v>
      </c>
      <c r="D32" s="190" t="s">
        <v>94</v>
      </c>
      <c r="E32" s="190" t="s">
        <v>94</v>
      </c>
      <c r="F32" s="190" t="s">
        <v>94</v>
      </c>
      <c r="G32" s="190" t="n">
        <v>15</v>
      </c>
      <c r="H32" s="190" t="n">
        <v>8</v>
      </c>
      <c r="I32" s="190" t="n">
        <v>80</v>
      </c>
      <c r="J32" s="190" t="n">
        <v>4</v>
      </c>
    </row>
    <row r="33" customFormat="false" ht="12.8" hidden="false" customHeight="false" outlineLevel="1" collapsed="false">
      <c r="A33" s="189" t="s">
        <v>78</v>
      </c>
      <c r="B33" s="190" t="n">
        <v>88</v>
      </c>
      <c r="C33" s="190" t="n">
        <v>47</v>
      </c>
      <c r="D33" s="190" t="s">
        <v>94</v>
      </c>
      <c r="E33" s="190" t="s">
        <v>94</v>
      </c>
      <c r="F33" s="190" t="s">
        <v>94</v>
      </c>
      <c r="G33" s="190" t="n">
        <v>14</v>
      </c>
      <c r="H33" s="190" t="n">
        <v>4</v>
      </c>
      <c r="I33" s="190" t="n">
        <v>80</v>
      </c>
      <c r="J33" s="190" t="n">
        <v>4</v>
      </c>
    </row>
    <row r="34" customFormat="false" ht="12.8" hidden="false" customHeight="false" outlineLevel="1" collapsed="false">
      <c r="A34" s="189" t="s">
        <v>79</v>
      </c>
      <c r="B34" s="190" t="n">
        <v>56</v>
      </c>
      <c r="C34" s="190" t="n">
        <v>33</v>
      </c>
      <c r="D34" s="190" t="s">
        <v>94</v>
      </c>
      <c r="E34" s="190" t="s">
        <v>94</v>
      </c>
      <c r="F34" s="190" t="s">
        <v>94</v>
      </c>
      <c r="G34" s="190" t="n">
        <v>10</v>
      </c>
      <c r="H34" s="190" t="n">
        <v>5</v>
      </c>
      <c r="I34" s="190" t="n">
        <v>54</v>
      </c>
      <c r="J34" s="190" t="n">
        <v>3</v>
      </c>
    </row>
    <row r="35" customFormat="false" ht="12.8" hidden="false" customHeight="false" outlineLevel="1" collapsed="false">
      <c r="A35" s="189" t="s">
        <v>80</v>
      </c>
      <c r="B35" s="190" t="n">
        <v>71</v>
      </c>
      <c r="C35" s="190" t="s">
        <v>94</v>
      </c>
      <c r="D35" s="190" t="s">
        <v>94</v>
      </c>
      <c r="E35" s="190" t="s">
        <v>94</v>
      </c>
      <c r="F35" s="190" t="s">
        <v>94</v>
      </c>
      <c r="G35" s="190" t="n">
        <v>25</v>
      </c>
      <c r="H35" s="190" t="n">
        <v>4</v>
      </c>
      <c r="I35" s="190" t="n">
        <v>49</v>
      </c>
      <c r="J35" s="190" t="n">
        <v>2</v>
      </c>
    </row>
    <row r="36" customFormat="false" ht="12.8" hidden="false" customHeight="false" outlineLevel="1" collapsed="false">
      <c r="A36" s="189" t="s">
        <v>81</v>
      </c>
      <c r="B36" s="190" t="n">
        <v>68</v>
      </c>
      <c r="C36" s="190" t="n">
        <v>64</v>
      </c>
      <c r="D36" s="190" t="s">
        <v>94</v>
      </c>
      <c r="E36" s="190" t="n">
        <v>95</v>
      </c>
      <c r="F36" s="190" t="s">
        <v>94</v>
      </c>
      <c r="G36" s="190" t="n">
        <v>15</v>
      </c>
      <c r="H36" s="190" t="n">
        <v>6</v>
      </c>
      <c r="I36" s="190" t="n">
        <v>85</v>
      </c>
      <c r="J36" s="190" t="n">
        <v>4</v>
      </c>
    </row>
    <row r="37" customFormat="false" ht="12.8" hidden="false" customHeight="false" outlineLevel="1" collapsed="false">
      <c r="A37" s="189" t="s">
        <v>82</v>
      </c>
      <c r="B37" s="190" t="n">
        <v>96</v>
      </c>
      <c r="C37" s="190" t="n">
        <v>96</v>
      </c>
      <c r="D37" s="190" t="s">
        <v>94</v>
      </c>
      <c r="E37" s="190" t="s">
        <v>94</v>
      </c>
      <c r="F37" s="190" t="s">
        <v>94</v>
      </c>
      <c r="G37" s="190" t="n">
        <v>21</v>
      </c>
      <c r="H37" s="190" t="n">
        <v>4</v>
      </c>
      <c r="I37" s="190" t="n">
        <v>127</v>
      </c>
      <c r="J37" s="190" t="n">
        <v>4</v>
      </c>
    </row>
    <row r="38" customFormat="false" ht="12.8" hidden="false" customHeight="false" outlineLevel="1" collapsed="false">
      <c r="A38" s="189" t="s">
        <v>83</v>
      </c>
      <c r="B38" s="190" t="n">
        <v>65</v>
      </c>
      <c r="C38" s="190" t="n">
        <v>57</v>
      </c>
      <c r="D38" s="190" t="s">
        <v>94</v>
      </c>
      <c r="E38" s="190" t="s">
        <v>94</v>
      </c>
      <c r="F38" s="190" t="s">
        <v>94</v>
      </c>
      <c r="G38" s="190" t="n">
        <v>12</v>
      </c>
      <c r="H38" s="190" t="n">
        <v>1</v>
      </c>
      <c r="I38" s="190" t="n">
        <v>63</v>
      </c>
      <c r="J38" s="190" t="n">
        <v>4</v>
      </c>
    </row>
    <row r="39" customFormat="false" ht="12.8" hidden="false" customHeight="false" outlineLevel="1" collapsed="false">
      <c r="A39" s="189" t="s">
        <v>84</v>
      </c>
      <c r="B39" s="190" t="n">
        <v>94</v>
      </c>
      <c r="C39" s="190" t="n">
        <v>65</v>
      </c>
      <c r="D39" s="190" t="s">
        <v>94</v>
      </c>
      <c r="E39" s="190" t="s">
        <v>94</v>
      </c>
      <c r="F39" s="190" t="s">
        <v>94</v>
      </c>
      <c r="G39" s="190" t="n">
        <v>14</v>
      </c>
      <c r="H39" s="190" t="n">
        <v>2</v>
      </c>
      <c r="I39" s="190" t="n">
        <v>80</v>
      </c>
      <c r="J39" s="190" t="n">
        <v>4</v>
      </c>
    </row>
    <row r="40" customFormat="false" ht="12.8" hidden="false" customHeight="false" outlineLevel="1" collapsed="false">
      <c r="A40" s="189" t="s">
        <v>85</v>
      </c>
      <c r="B40" s="190" t="n">
        <v>88</v>
      </c>
      <c r="C40" s="190" t="n">
        <v>75</v>
      </c>
      <c r="D40" s="190" t="s">
        <v>94</v>
      </c>
      <c r="E40" s="190" t="s">
        <v>94</v>
      </c>
      <c r="F40" s="190" t="s">
        <v>94</v>
      </c>
      <c r="G40" s="190" t="n">
        <v>17</v>
      </c>
      <c r="H40" s="190" t="n">
        <v>7</v>
      </c>
      <c r="I40" s="190" t="n">
        <v>88</v>
      </c>
      <c r="J40" s="190" t="n">
        <v>4</v>
      </c>
    </row>
    <row r="41" customFormat="false" ht="12.8" hidden="false" customHeight="false" outlineLevel="1" collapsed="false">
      <c r="A41" s="189" t="s">
        <v>40</v>
      </c>
      <c r="B41" s="190" t="n">
        <v>0</v>
      </c>
      <c r="C41" s="190" t="n">
        <v>0</v>
      </c>
      <c r="D41" s="190" t="n">
        <v>0</v>
      </c>
      <c r="E41" s="190" t="n">
        <v>0</v>
      </c>
      <c r="F41" s="190" t="n">
        <v>0</v>
      </c>
      <c r="G41" s="190" t="n">
        <v>0</v>
      </c>
      <c r="H41" s="190" t="n">
        <v>0</v>
      </c>
      <c r="I41" s="190" t="n">
        <v>0</v>
      </c>
      <c r="J41" s="190" t="n">
        <v>0</v>
      </c>
    </row>
    <row r="42" customFormat="false" ht="12.75" hidden="false" customHeight="false" outlineLevel="1" collapsed="false"/>
    <row r="43" customFormat="false" ht="15" hidden="false" customHeight="false" outlineLevel="1" collapsed="false">
      <c r="A43" s="191" t="s">
        <v>95</v>
      </c>
    </row>
    <row r="44" s="193" customFormat="true" ht="18.75" hidden="false" customHeight="true" outlineLevel="1" collapsed="false">
      <c r="A44" s="192" t="s">
        <v>96</v>
      </c>
    </row>
    <row r="45" s="196" customFormat="true" ht="12.75" hidden="false" customHeight="false" outlineLevel="1" collapsed="false">
      <c r="A45" s="187" t="s">
        <v>97</v>
      </c>
      <c r="B45" s="194" t="n">
        <v>-0.2</v>
      </c>
      <c r="C45" s="195"/>
      <c r="D45" s="195"/>
    </row>
    <row r="46" customFormat="false" ht="12.75" hidden="false" customHeight="false" outlineLevel="1" collapsed="false">
      <c r="A46" s="197" t="s">
        <v>98</v>
      </c>
      <c r="B46" s="197" t="n">
        <v>801</v>
      </c>
      <c r="C46" s="197" t="s">
        <v>99</v>
      </c>
      <c r="D46" s="197"/>
    </row>
    <row r="47" customFormat="false" ht="12.75" hidden="false" customHeight="false" outlineLevel="1" collapsed="false">
      <c r="A47" s="197" t="s">
        <v>100</v>
      </c>
      <c r="B47" s="197" t="n">
        <v>1200</v>
      </c>
      <c r="C47" s="197" t="s">
        <v>99</v>
      </c>
      <c r="D47" s="197"/>
    </row>
    <row r="48" customFormat="false" ht="12.75" hidden="false" customHeight="false" outlineLevel="1" collapsed="false">
      <c r="A48" s="197" t="s">
        <v>101</v>
      </c>
      <c r="B48" s="197" t="n">
        <v>1201</v>
      </c>
      <c r="C48" s="197" t="s">
        <v>102</v>
      </c>
      <c r="D48" s="197"/>
    </row>
    <row r="49" customFormat="false" ht="12.75" hidden="false" customHeight="false" outlineLevel="1" collapsed="false"/>
    <row r="50" s="196" customFormat="true" ht="12.75" hidden="false" customHeight="false" outlineLevel="1" collapsed="false">
      <c r="A50" s="187" t="s">
        <v>103</v>
      </c>
      <c r="B50" s="194" t="n">
        <v>-0.05</v>
      </c>
      <c r="C50" s="195"/>
      <c r="D50" s="198"/>
    </row>
    <row r="51" customFormat="false" ht="12.75" hidden="false" customHeight="false" outlineLevel="1" collapsed="false">
      <c r="A51" s="197" t="s">
        <v>104</v>
      </c>
      <c r="B51" s="197" t="n">
        <v>501</v>
      </c>
      <c r="C51" s="197" t="s">
        <v>26</v>
      </c>
      <c r="D51" s="199"/>
    </row>
    <row r="52" customFormat="false" ht="12.75" hidden="false" customHeight="false" outlineLevel="1" collapsed="false">
      <c r="A52" s="197" t="s">
        <v>105</v>
      </c>
      <c r="B52" s="197" t="n">
        <v>600</v>
      </c>
      <c r="C52" s="197" t="s">
        <v>26</v>
      </c>
      <c r="D52" s="199"/>
    </row>
    <row r="53" customFormat="false" ht="12.75" hidden="false" customHeight="false" outlineLevel="1" collapsed="false"/>
    <row r="54" s="196" customFormat="true" ht="12.75" hidden="false" customHeight="false" outlineLevel="1" collapsed="false">
      <c r="A54" s="187" t="s">
        <v>103</v>
      </c>
      <c r="B54" s="194" t="n">
        <v>-0.1</v>
      </c>
      <c r="C54" s="187"/>
    </row>
    <row r="55" customFormat="false" ht="12.75" hidden="false" customHeight="false" outlineLevel="1" collapsed="false">
      <c r="A55" s="197" t="s">
        <v>104</v>
      </c>
      <c r="B55" s="197" t="n">
        <v>601</v>
      </c>
      <c r="C55" s="197" t="s">
        <v>26</v>
      </c>
    </row>
    <row r="56" customFormat="false" ht="12.75" hidden="false" customHeight="false" outlineLevel="1" collapsed="false">
      <c r="A56" s="197" t="s">
        <v>105</v>
      </c>
      <c r="B56" s="197" t="n">
        <v>700</v>
      </c>
      <c r="C56" s="197" t="s">
        <v>26</v>
      </c>
    </row>
    <row r="57" customFormat="false" ht="12.75" hidden="false" customHeight="false" outlineLevel="1" collapsed="false"/>
    <row r="58" s="193" customFormat="true" ht="18.75" hidden="false" customHeight="true" outlineLevel="1" collapsed="false">
      <c r="A58" s="200" t="s">
        <v>106</v>
      </c>
    </row>
    <row r="59" customFormat="false" ht="12.75" hidden="false" customHeight="false" outlineLevel="1" collapsed="false">
      <c r="A59" s="197" t="s">
        <v>107</v>
      </c>
      <c r="B59" s="197"/>
      <c r="C59" s="197"/>
    </row>
    <row r="60" customFormat="false" ht="12.75" hidden="false" customHeight="false" outlineLevel="1" collapsed="false">
      <c r="A60" s="197" t="s">
        <v>108</v>
      </c>
      <c r="B60" s="197"/>
      <c r="C60" s="197"/>
    </row>
    <row r="61" customFormat="false" ht="12.75" hidden="false" customHeight="false" outlineLevel="1" collapsed="false"/>
    <row r="62" customFormat="false" ht="12.75" hidden="false" customHeight="false" outlineLevel="1" collapsed="false"/>
    <row r="64" customFormat="false" ht="12.75" hidden="false" customHeight="false" outlineLevel="0" collapsed="false">
      <c r="A64" s="190" t="s">
        <v>109</v>
      </c>
      <c r="B64" s="190"/>
      <c r="C64" s="190" t="s">
        <v>110</v>
      </c>
      <c r="D64" s="190"/>
      <c r="E64" s="190"/>
      <c r="F64" s="190"/>
      <c r="G64" s="190"/>
      <c r="H64" s="190" t="s">
        <v>111</v>
      </c>
      <c r="I64" s="190"/>
      <c r="J64" s="190"/>
      <c r="K64" s="190"/>
      <c r="L64" s="201" t="s">
        <v>112</v>
      </c>
      <c r="M64" s="201"/>
      <c r="N64" s="201"/>
      <c r="O64" s="201"/>
      <c r="P64" s="190" t="s">
        <v>113</v>
      </c>
      <c r="Q64" s="190"/>
      <c r="R64" s="190"/>
    </row>
    <row r="65" customFormat="false" ht="12.75" hidden="false" customHeight="false" outlineLevel="0" collapsed="false">
      <c r="A65" s="202" t="s">
        <v>114</v>
      </c>
      <c r="B65" s="202" t="s">
        <v>115</v>
      </c>
      <c r="C65" s="203" t="s">
        <v>116</v>
      </c>
      <c r="D65" s="203"/>
      <c r="E65" s="203" t="s">
        <v>117</v>
      </c>
      <c r="F65" s="203"/>
      <c r="G65" s="203"/>
      <c r="H65" s="202" t="s">
        <v>118</v>
      </c>
      <c r="I65" s="202"/>
      <c r="J65" s="202" t="s">
        <v>119</v>
      </c>
      <c r="K65" s="202" t="s">
        <v>12</v>
      </c>
      <c r="L65" s="204" t="s">
        <v>120</v>
      </c>
      <c r="M65" s="204"/>
      <c r="N65" s="204"/>
      <c r="O65" s="204"/>
      <c r="P65" s="190" t="s">
        <v>51</v>
      </c>
      <c r="Q65" s="190" t="s">
        <v>53</v>
      </c>
      <c r="R65" s="190" t="s">
        <v>121</v>
      </c>
    </row>
    <row r="66" customFormat="false" ht="12.75" hidden="false" customHeight="false" outlineLevel="0" collapsed="false">
      <c r="A66" s="202"/>
      <c r="B66" s="202"/>
      <c r="C66" s="202" t="s">
        <v>25</v>
      </c>
      <c r="D66" s="202" t="s">
        <v>122</v>
      </c>
      <c r="E66" s="202" t="s">
        <v>25</v>
      </c>
      <c r="F66" s="202" t="s">
        <v>122</v>
      </c>
      <c r="G66" s="202" t="s">
        <v>123</v>
      </c>
      <c r="H66" s="202"/>
      <c r="I66" s="202"/>
      <c r="J66" s="202"/>
      <c r="K66" s="202"/>
      <c r="L66" s="205" t="s">
        <v>124</v>
      </c>
      <c r="M66" s="205" t="s">
        <v>26</v>
      </c>
      <c r="N66" s="205"/>
      <c r="O66" s="206" t="s">
        <v>119</v>
      </c>
      <c r="P66" s="190"/>
      <c r="Q66" s="190"/>
      <c r="R66" s="190"/>
    </row>
    <row r="67" customFormat="false" ht="12.8" hidden="false" customHeight="false" outlineLevel="0" collapsed="false">
      <c r="A67" s="207" t="n">
        <v>33</v>
      </c>
      <c r="B67" s="208" t="s">
        <v>125</v>
      </c>
      <c r="C67" s="208" t="n">
        <v>54</v>
      </c>
      <c r="D67" s="208" t="n">
        <v>54</v>
      </c>
      <c r="E67" s="208"/>
      <c r="F67" s="208"/>
      <c r="G67" s="208"/>
      <c r="H67" s="208" t="n">
        <v>26</v>
      </c>
      <c r="I67" s="208" t="n">
        <v>4</v>
      </c>
      <c r="J67" s="208" t="n">
        <v>39</v>
      </c>
      <c r="K67" s="208" t="n">
        <v>4</v>
      </c>
      <c r="L67" s="197"/>
      <c r="M67" s="197"/>
      <c r="N67" s="197"/>
      <c r="O67" s="209"/>
      <c r="P67" s="197" t="n">
        <v>71</v>
      </c>
      <c r="Q67" s="197"/>
      <c r="R67" s="197"/>
    </row>
    <row r="68" customFormat="false" ht="12.8" hidden="false" customHeight="false" outlineLevel="0" collapsed="false">
      <c r="A68" s="207" t="n">
        <v>189</v>
      </c>
      <c r="B68" s="208" t="s">
        <v>126</v>
      </c>
      <c r="C68" s="208"/>
      <c r="D68" s="208"/>
      <c r="E68" s="208" t="n">
        <v>28</v>
      </c>
      <c r="F68" s="208" t="n">
        <v>53</v>
      </c>
      <c r="G68" s="208" t="n">
        <v>44</v>
      </c>
      <c r="H68" s="208" t="n">
        <v>21</v>
      </c>
      <c r="I68" s="208" t="n">
        <v>7</v>
      </c>
      <c r="J68" s="208" t="n">
        <v>25</v>
      </c>
      <c r="K68" s="208" t="n">
        <v>4</v>
      </c>
      <c r="L68" s="197"/>
      <c r="M68" s="197"/>
      <c r="N68" s="197"/>
      <c r="O68" s="209"/>
      <c r="P68" s="197"/>
      <c r="Q68" s="197"/>
      <c r="R68" s="197"/>
    </row>
    <row r="69" customFormat="false" ht="12.8" hidden="false" customHeight="false" outlineLevel="0" collapsed="false">
      <c r="A69" s="207" t="n">
        <v>293</v>
      </c>
      <c r="B69" s="208" t="s">
        <v>39</v>
      </c>
      <c r="C69" s="208"/>
      <c r="D69" s="208"/>
      <c r="E69" s="208" t="n">
        <v>192</v>
      </c>
      <c r="F69" s="208" t="n">
        <v>192</v>
      </c>
      <c r="G69" s="208" t="n">
        <v>45</v>
      </c>
      <c r="H69" s="208" t="n">
        <v>28</v>
      </c>
      <c r="I69" s="208" t="n">
        <v>2</v>
      </c>
      <c r="J69" s="208" t="n">
        <v>214</v>
      </c>
      <c r="K69" s="208" t="n">
        <v>8</v>
      </c>
      <c r="L69" s="197"/>
      <c r="M69" s="197"/>
      <c r="N69" s="197"/>
      <c r="O69" s="209"/>
      <c r="P69" s="197"/>
      <c r="Q69" s="197"/>
      <c r="R69" s="197"/>
    </row>
    <row r="70" customFormat="false" ht="12.8" hidden="false" customHeight="false" outlineLevel="0" collapsed="false">
      <c r="A70" s="207" t="n">
        <v>806</v>
      </c>
      <c r="B70" s="208" t="s">
        <v>127</v>
      </c>
      <c r="C70" s="208"/>
      <c r="D70" s="208"/>
      <c r="E70" s="208" t="n">
        <v>29</v>
      </c>
      <c r="F70" s="208" t="n">
        <v>59</v>
      </c>
      <c r="G70" s="208" t="n">
        <v>48</v>
      </c>
      <c r="H70" s="208" t="n">
        <v>15</v>
      </c>
      <c r="I70" s="208" t="n">
        <v>8</v>
      </c>
      <c r="J70" s="208" t="n">
        <v>26</v>
      </c>
      <c r="K70" s="208" t="n">
        <v>4</v>
      </c>
      <c r="L70" s="197"/>
      <c r="M70" s="197"/>
      <c r="N70" s="197"/>
      <c r="O70" s="209"/>
      <c r="P70" s="197"/>
      <c r="Q70" s="197"/>
      <c r="R70" s="197"/>
    </row>
    <row r="71" customFormat="false" ht="12.8" hidden="false" customHeight="false" outlineLevel="0" collapsed="false">
      <c r="A71" s="207" t="n">
        <v>1175</v>
      </c>
      <c r="B71" s="208" t="s">
        <v>128</v>
      </c>
      <c r="C71" s="208"/>
      <c r="D71" s="208"/>
      <c r="E71" s="208" t="n">
        <v>57</v>
      </c>
      <c r="F71" s="208" t="n">
        <v>57</v>
      </c>
      <c r="G71" s="208" t="n">
        <v>45</v>
      </c>
      <c r="H71" s="208" t="n">
        <v>27</v>
      </c>
      <c r="I71" s="208" t="n">
        <v>3</v>
      </c>
      <c r="J71" s="208" t="n">
        <v>46</v>
      </c>
      <c r="K71" s="208" t="n">
        <v>4</v>
      </c>
      <c r="L71" s="197"/>
      <c r="M71" s="197"/>
      <c r="N71" s="210"/>
      <c r="O71" s="209"/>
      <c r="P71" s="197"/>
      <c r="Q71" s="197"/>
      <c r="R71" s="197"/>
    </row>
    <row r="72" customFormat="false" ht="12.8" hidden="false" customHeight="false" outlineLevel="0" collapsed="false">
      <c r="A72" s="207" t="n">
        <v>1501</v>
      </c>
      <c r="B72" s="208" t="s">
        <v>129</v>
      </c>
      <c r="C72" s="208"/>
      <c r="D72" s="208"/>
      <c r="E72" s="208" t="n">
        <v>15</v>
      </c>
      <c r="F72" s="208" t="n">
        <v>26</v>
      </c>
      <c r="G72" s="208" t="n">
        <v>23</v>
      </c>
      <c r="H72" s="208" t="n">
        <v>14</v>
      </c>
      <c r="I72" s="208" t="n">
        <v>0</v>
      </c>
      <c r="J72" s="208" t="n">
        <v>14</v>
      </c>
      <c r="K72" s="208" t="n">
        <v>2</v>
      </c>
      <c r="L72" s="197"/>
      <c r="M72" s="197"/>
      <c r="N72" s="197"/>
      <c r="O72" s="209"/>
      <c r="P72" s="197"/>
      <c r="Q72" s="197"/>
      <c r="R72" s="197"/>
    </row>
    <row r="73" customFormat="false" ht="12.8" hidden="false" customHeight="false" outlineLevel="0" collapsed="false">
      <c r="A73" s="207" t="n">
        <v>1895</v>
      </c>
      <c r="B73" s="208" t="s">
        <v>130</v>
      </c>
      <c r="C73" s="208" t="n">
        <v>56</v>
      </c>
      <c r="D73" s="208" t="n">
        <v>56</v>
      </c>
      <c r="E73" s="208"/>
      <c r="F73" s="208"/>
      <c r="G73" s="208"/>
      <c r="H73" s="208" t="n">
        <v>26</v>
      </c>
      <c r="I73" s="208" t="n">
        <v>4</v>
      </c>
      <c r="J73" s="208" t="n">
        <v>45</v>
      </c>
      <c r="K73" s="208" t="n">
        <v>4</v>
      </c>
      <c r="L73" s="197"/>
      <c r="M73" s="197"/>
      <c r="N73" s="197"/>
      <c r="O73" s="209"/>
      <c r="P73" s="197" t="n">
        <v>72</v>
      </c>
      <c r="Q73" s="197"/>
      <c r="R73" s="197" t="n">
        <v>115</v>
      </c>
    </row>
    <row r="74" customFormat="false" ht="12.8" hidden="false" customHeight="false" outlineLevel="0" collapsed="false">
      <c r="A74" s="207" t="n">
        <v>1895</v>
      </c>
      <c r="B74" s="208" t="s">
        <v>131</v>
      </c>
      <c r="C74" s="208" t="n">
        <v>54</v>
      </c>
      <c r="D74" s="208" t="n">
        <v>54</v>
      </c>
      <c r="E74" s="208"/>
      <c r="F74" s="208"/>
      <c r="G74" s="208"/>
      <c r="H74" s="208" t="n">
        <v>26</v>
      </c>
      <c r="I74" s="208" t="n">
        <v>4</v>
      </c>
      <c r="J74" s="208" t="n">
        <v>43</v>
      </c>
      <c r="K74" s="208" t="n">
        <v>4</v>
      </c>
      <c r="L74" s="197"/>
      <c r="M74" s="197"/>
      <c r="N74" s="197"/>
      <c r="O74" s="209"/>
      <c r="P74" s="197" t="n">
        <v>71</v>
      </c>
      <c r="Q74" s="197"/>
      <c r="R74" s="197" t="n">
        <v>112</v>
      </c>
    </row>
    <row r="75" customFormat="false" ht="12.8" hidden="false" customHeight="false" outlineLevel="0" collapsed="false">
      <c r="A75" s="207" t="n">
        <v>2033</v>
      </c>
      <c r="B75" s="208" t="s">
        <v>132</v>
      </c>
      <c r="C75" s="208" t="n">
        <v>46</v>
      </c>
      <c r="D75" s="208" t="n">
        <v>46</v>
      </c>
      <c r="E75" s="208"/>
      <c r="F75" s="208"/>
      <c r="G75" s="208"/>
      <c r="H75" s="208" t="n">
        <v>24</v>
      </c>
      <c r="I75" s="208" t="n">
        <v>5</v>
      </c>
      <c r="J75" s="208" t="n">
        <v>25</v>
      </c>
      <c r="K75" s="208" t="n">
        <v>4</v>
      </c>
      <c r="L75" s="197"/>
      <c r="M75" s="197"/>
      <c r="N75" s="197"/>
      <c r="O75" s="209"/>
      <c r="P75" s="197" t="n">
        <v>46</v>
      </c>
      <c r="Q75" s="197"/>
      <c r="R75" s="197"/>
    </row>
    <row r="76" customFormat="false" ht="12.8" hidden="false" customHeight="false" outlineLevel="0" collapsed="false">
      <c r="A76" s="207" t="n">
        <v>2094</v>
      </c>
      <c r="B76" s="208" t="s">
        <v>131</v>
      </c>
      <c r="C76" s="208" t="n">
        <v>47</v>
      </c>
      <c r="D76" s="208" t="n">
        <v>47</v>
      </c>
      <c r="E76" s="208"/>
      <c r="F76" s="208"/>
      <c r="G76" s="208"/>
      <c r="H76" s="208" t="n">
        <v>26</v>
      </c>
      <c r="I76" s="208" t="n">
        <v>4</v>
      </c>
      <c r="J76" s="208" t="n">
        <v>42</v>
      </c>
      <c r="K76" s="208" t="n">
        <v>4</v>
      </c>
      <c r="L76" s="197"/>
      <c r="M76" s="197"/>
      <c r="N76" s="197"/>
      <c r="O76" s="209"/>
      <c r="P76" s="197" t="n">
        <v>78</v>
      </c>
      <c r="Q76" s="197"/>
      <c r="R76" s="197" t="n">
        <v>115</v>
      </c>
    </row>
    <row r="77" customFormat="false" ht="12.8" hidden="false" customHeight="false" outlineLevel="0" collapsed="false">
      <c r="A77" s="207" t="n">
        <v>2133</v>
      </c>
      <c r="B77" s="208" t="s">
        <v>133</v>
      </c>
      <c r="C77" s="208"/>
      <c r="D77" s="208"/>
      <c r="E77" s="208" t="n">
        <v>45</v>
      </c>
      <c r="F77" s="208" t="n">
        <v>45</v>
      </c>
      <c r="G77" s="208" t="n">
        <v>45</v>
      </c>
      <c r="H77" s="208" t="n">
        <v>26</v>
      </c>
      <c r="I77" s="208" t="n">
        <v>4</v>
      </c>
      <c r="J77" s="208" t="n">
        <v>44</v>
      </c>
      <c r="K77" s="208" t="n">
        <v>4</v>
      </c>
      <c r="L77" s="197"/>
      <c r="M77" s="197"/>
      <c r="N77" s="210"/>
      <c r="O77" s="209"/>
      <c r="P77" s="197"/>
      <c r="Q77" s="197"/>
      <c r="R77" s="197"/>
    </row>
    <row r="78" customFormat="false" ht="12.8" hidden="false" customHeight="false" outlineLevel="0" collapsed="false">
      <c r="A78" s="207" t="n">
        <v>2135</v>
      </c>
      <c r="B78" s="208" t="s">
        <v>133</v>
      </c>
      <c r="C78" s="208"/>
      <c r="D78" s="208"/>
      <c r="E78" s="208" t="n">
        <v>45</v>
      </c>
      <c r="F78" s="208" t="n">
        <v>45</v>
      </c>
      <c r="G78" s="208" t="n">
        <v>45</v>
      </c>
      <c r="H78" s="208" t="n">
        <v>26</v>
      </c>
      <c r="I78" s="208" t="n">
        <v>4</v>
      </c>
      <c r="J78" s="208" t="n">
        <v>43</v>
      </c>
      <c r="K78" s="202" t="n">
        <v>4</v>
      </c>
      <c r="L78" s="210"/>
      <c r="M78" s="210"/>
      <c r="N78" s="210"/>
      <c r="O78" s="209"/>
      <c r="P78" s="197"/>
      <c r="Q78" s="197"/>
      <c r="R78" s="197"/>
    </row>
    <row r="79" customFormat="false" ht="12.8" hidden="false" customHeight="false" outlineLevel="0" collapsed="false">
      <c r="A79" s="207" t="n">
        <v>2234</v>
      </c>
      <c r="B79" s="208" t="s">
        <v>134</v>
      </c>
      <c r="C79" s="208" t="n">
        <v>42</v>
      </c>
      <c r="D79" s="208" t="n">
        <v>42</v>
      </c>
      <c r="E79" s="208"/>
      <c r="F79" s="208"/>
      <c r="G79" s="208"/>
      <c r="H79" s="208" t="n">
        <v>26</v>
      </c>
      <c r="I79" s="208" t="n">
        <v>4</v>
      </c>
      <c r="J79" s="208" t="n">
        <v>34</v>
      </c>
      <c r="K79" s="208" t="n">
        <v>4</v>
      </c>
      <c r="L79" s="197"/>
      <c r="M79" s="197"/>
      <c r="N79" s="197"/>
      <c r="O79" s="209"/>
      <c r="P79" s="197" t="n">
        <v>55</v>
      </c>
      <c r="Q79" s="197"/>
      <c r="R79" s="197"/>
    </row>
    <row r="80" customFormat="false" ht="12.8" hidden="false" customHeight="false" outlineLevel="0" collapsed="false">
      <c r="A80" s="207" t="n">
        <v>2253</v>
      </c>
      <c r="B80" s="208" t="s">
        <v>134</v>
      </c>
      <c r="C80" s="208" t="n">
        <v>42</v>
      </c>
      <c r="D80" s="208" t="n">
        <v>42</v>
      </c>
      <c r="E80" s="208"/>
      <c r="F80" s="208"/>
      <c r="G80" s="208"/>
      <c r="H80" s="208" t="n">
        <v>26</v>
      </c>
      <c r="I80" s="208" t="n">
        <v>4</v>
      </c>
      <c r="J80" s="208" t="n">
        <v>34</v>
      </c>
      <c r="K80" s="208" t="n">
        <v>4</v>
      </c>
      <c r="L80" s="197"/>
      <c r="M80" s="197"/>
      <c r="N80" s="197"/>
      <c r="O80" s="209"/>
      <c r="P80" s="197" t="n">
        <v>55</v>
      </c>
      <c r="Q80" s="197"/>
      <c r="R80" s="197"/>
    </row>
    <row r="81" customFormat="false" ht="12.8" hidden="false" customHeight="false" outlineLevel="0" collapsed="false">
      <c r="A81" s="207" t="n">
        <v>2275</v>
      </c>
      <c r="B81" s="208" t="s">
        <v>135</v>
      </c>
      <c r="C81" s="208"/>
      <c r="D81" s="208"/>
      <c r="E81" s="208" t="n">
        <v>60</v>
      </c>
      <c r="F81" s="208" t="n">
        <v>60</v>
      </c>
      <c r="G81" s="208" t="n">
        <v>45</v>
      </c>
      <c r="H81" s="208" t="n">
        <v>27</v>
      </c>
      <c r="I81" s="208" t="n">
        <v>3</v>
      </c>
      <c r="J81" s="208" t="n">
        <v>48</v>
      </c>
      <c r="K81" s="208" t="n">
        <v>4</v>
      </c>
      <c r="L81" s="197"/>
      <c r="M81" s="197"/>
      <c r="N81" s="197"/>
      <c r="O81" s="209"/>
      <c r="P81" s="197"/>
      <c r="Q81" s="197"/>
      <c r="R81" s="197"/>
    </row>
    <row r="82" customFormat="false" ht="12.8" hidden="false" customHeight="false" outlineLevel="0" collapsed="false">
      <c r="A82" s="207" t="n">
        <v>2285</v>
      </c>
      <c r="B82" s="208" t="s">
        <v>136</v>
      </c>
      <c r="C82" s="208"/>
      <c r="D82" s="208"/>
      <c r="E82" s="208" t="n">
        <v>13</v>
      </c>
      <c r="F82" s="208" t="n">
        <v>26</v>
      </c>
      <c r="G82" s="208" t="n">
        <v>22</v>
      </c>
      <c r="H82" s="208" t="n">
        <v>10</v>
      </c>
      <c r="I82" s="208" t="n">
        <v>7</v>
      </c>
      <c r="J82" s="208" t="n">
        <v>11</v>
      </c>
      <c r="K82" s="208" t="n">
        <v>2</v>
      </c>
      <c r="L82" s="197"/>
      <c r="M82" s="197"/>
      <c r="N82" s="197"/>
      <c r="O82" s="209"/>
      <c r="P82" s="197"/>
      <c r="Q82" s="197"/>
      <c r="R82" s="197"/>
    </row>
    <row r="83" customFormat="false" ht="12.8" hidden="false" customHeight="false" outlineLevel="0" collapsed="false">
      <c r="A83" s="207" t="n">
        <v>2294</v>
      </c>
      <c r="B83" s="208" t="s">
        <v>137</v>
      </c>
      <c r="C83" s="208" t="n">
        <v>52</v>
      </c>
      <c r="D83" s="208" t="n">
        <v>52</v>
      </c>
      <c r="E83" s="208"/>
      <c r="F83" s="208"/>
      <c r="G83" s="208"/>
      <c r="H83" s="208" t="n">
        <v>26</v>
      </c>
      <c r="I83" s="208" t="n">
        <v>4</v>
      </c>
      <c r="J83" s="208" t="n">
        <v>45</v>
      </c>
      <c r="K83" s="208" t="n">
        <v>4</v>
      </c>
      <c r="L83" s="197"/>
      <c r="M83" s="197"/>
      <c r="N83" s="197"/>
      <c r="O83" s="209"/>
      <c r="P83" s="197" t="n">
        <v>70</v>
      </c>
      <c r="Q83" s="197"/>
      <c r="R83" s="197" t="n">
        <v>107</v>
      </c>
    </row>
    <row r="84" customFormat="false" ht="12.8" hidden="false" customHeight="false" outlineLevel="0" collapsed="false">
      <c r="A84" s="207" t="n">
        <v>2398</v>
      </c>
      <c r="B84" s="208" t="s">
        <v>138</v>
      </c>
      <c r="C84" s="208" t="n">
        <v>17</v>
      </c>
      <c r="D84" s="208" t="n">
        <v>29</v>
      </c>
      <c r="E84" s="208"/>
      <c r="F84" s="208"/>
      <c r="G84" s="208"/>
      <c r="H84" s="208" t="n">
        <v>15</v>
      </c>
      <c r="I84" s="208" t="n">
        <v>2</v>
      </c>
      <c r="J84" s="208" t="n">
        <v>17</v>
      </c>
      <c r="K84" s="208" t="n">
        <v>2</v>
      </c>
      <c r="L84" s="197"/>
      <c r="M84" s="197"/>
      <c r="N84" s="197"/>
      <c r="O84" s="209"/>
      <c r="P84" s="197"/>
      <c r="Q84" s="197"/>
      <c r="R84" s="197"/>
    </row>
    <row r="85" customFormat="false" ht="12.8" hidden="false" customHeight="false" outlineLevel="0" collapsed="false">
      <c r="A85" s="207" t="n">
        <v>2457</v>
      </c>
      <c r="B85" s="208" t="s">
        <v>139</v>
      </c>
      <c r="C85" s="208" t="n">
        <v>17</v>
      </c>
      <c r="D85" s="208" t="n">
        <v>29</v>
      </c>
      <c r="E85" s="208"/>
      <c r="F85" s="208"/>
      <c r="G85" s="208"/>
      <c r="H85" s="208" t="n">
        <v>15</v>
      </c>
      <c r="I85" s="208" t="n">
        <v>4</v>
      </c>
      <c r="J85" s="208" t="n">
        <v>17</v>
      </c>
      <c r="K85" s="208" t="n">
        <v>2</v>
      </c>
      <c r="L85" s="197"/>
      <c r="M85" s="197"/>
      <c r="N85" s="197"/>
      <c r="O85" s="209"/>
      <c r="P85" s="197"/>
      <c r="Q85" s="197"/>
      <c r="R85" s="197"/>
    </row>
    <row r="86" customFormat="false" ht="12.8" hidden="false" customHeight="false" outlineLevel="0" collapsed="false">
      <c r="A86" s="207" t="n">
        <v>2474</v>
      </c>
      <c r="B86" s="208" t="s">
        <v>140</v>
      </c>
      <c r="C86" s="208"/>
      <c r="D86" s="208"/>
      <c r="E86" s="208" t="n">
        <v>18</v>
      </c>
      <c r="F86" s="208" t="n">
        <v>29</v>
      </c>
      <c r="G86" s="208" t="n">
        <v>25</v>
      </c>
      <c r="H86" s="208" t="n">
        <v>14</v>
      </c>
      <c r="I86" s="208" t="n">
        <v>2</v>
      </c>
      <c r="J86" s="208" t="n">
        <v>15</v>
      </c>
      <c r="K86" s="208" t="n">
        <v>2</v>
      </c>
      <c r="L86" s="197"/>
      <c r="M86" s="197"/>
      <c r="N86" s="197"/>
      <c r="O86" s="209"/>
      <c r="P86" s="197"/>
      <c r="Q86" s="197"/>
      <c r="R86" s="197"/>
    </row>
    <row r="87" customFormat="false" ht="12.8" hidden="false" customHeight="false" outlineLevel="0" collapsed="false">
      <c r="A87" s="211" t="n">
        <v>2677</v>
      </c>
      <c r="B87" s="208" t="s">
        <v>141</v>
      </c>
      <c r="C87" s="208"/>
      <c r="D87" s="208"/>
      <c r="E87" s="208" t="n">
        <v>59</v>
      </c>
      <c r="F87" s="208" t="n">
        <v>59</v>
      </c>
      <c r="G87" s="208" t="n">
        <v>45</v>
      </c>
      <c r="H87" s="208" t="n">
        <v>26</v>
      </c>
      <c r="I87" s="208" t="n">
        <v>8</v>
      </c>
      <c r="J87" s="208" t="n">
        <v>49</v>
      </c>
      <c r="K87" s="208" t="n">
        <v>4</v>
      </c>
      <c r="L87" s="197"/>
      <c r="M87" s="197"/>
      <c r="N87" s="197"/>
      <c r="O87" s="209"/>
      <c r="P87" s="197"/>
      <c r="Q87" s="197"/>
      <c r="R87" s="197"/>
    </row>
    <row r="88" customFormat="false" ht="12.8" hidden="false" customHeight="false" outlineLevel="0" collapsed="false">
      <c r="A88" s="211" t="n">
        <v>2721</v>
      </c>
      <c r="B88" s="208" t="s">
        <v>142</v>
      </c>
      <c r="C88" s="208"/>
      <c r="D88" s="208"/>
      <c r="E88" s="208" t="n">
        <v>31</v>
      </c>
      <c r="F88" s="208" t="n">
        <v>59</v>
      </c>
      <c r="G88" s="208" t="n">
        <v>43</v>
      </c>
      <c r="H88" s="208" t="n">
        <v>30</v>
      </c>
      <c r="I88" s="208" t="n">
        <v>7</v>
      </c>
      <c r="J88" s="208" t="n">
        <v>31</v>
      </c>
      <c r="K88" s="208" t="n">
        <v>4</v>
      </c>
      <c r="L88" s="197"/>
      <c r="M88" s="197"/>
      <c r="N88" s="197"/>
      <c r="O88" s="209"/>
      <c r="P88" s="197"/>
      <c r="Q88" s="197"/>
      <c r="R88" s="197"/>
    </row>
    <row r="89" customFormat="false" ht="12.8" hidden="false" customHeight="false" outlineLevel="0" collapsed="false">
      <c r="A89" s="207" t="n">
        <v>2743</v>
      </c>
      <c r="B89" s="208" t="s">
        <v>143</v>
      </c>
      <c r="C89" s="208" t="n">
        <v>26</v>
      </c>
      <c r="D89" s="208" t="n">
        <v>58</v>
      </c>
      <c r="E89" s="208"/>
      <c r="F89" s="208"/>
      <c r="G89" s="208"/>
      <c r="H89" s="208" t="n">
        <v>23</v>
      </c>
      <c r="I89" s="208" t="n">
        <v>9</v>
      </c>
      <c r="J89" s="208" t="n">
        <v>26</v>
      </c>
      <c r="K89" s="208" t="n">
        <v>4</v>
      </c>
      <c r="L89" s="197" t="n">
        <v>65</v>
      </c>
      <c r="M89" s="197" t="n">
        <v>23</v>
      </c>
      <c r="N89" s="197" t="n">
        <v>9</v>
      </c>
      <c r="O89" s="209" t="n">
        <v>26</v>
      </c>
      <c r="P89" s="197"/>
      <c r="Q89" s="197"/>
      <c r="R89" s="197"/>
    </row>
    <row r="90" customFormat="false" ht="12.8" hidden="false" customHeight="false" outlineLevel="0" collapsed="false">
      <c r="A90" s="207" t="n">
        <v>2755</v>
      </c>
      <c r="B90" s="208" t="s">
        <v>144</v>
      </c>
      <c r="C90" s="208"/>
      <c r="D90" s="208"/>
      <c r="E90" s="208" t="n">
        <v>31</v>
      </c>
      <c r="F90" s="208" t="n">
        <v>53</v>
      </c>
      <c r="G90" s="208" t="n">
        <v>52.9</v>
      </c>
      <c r="H90" s="208" t="n">
        <v>23</v>
      </c>
      <c r="I90" s="208" t="n">
        <v>2</v>
      </c>
      <c r="J90" s="208" t="n">
        <v>27</v>
      </c>
      <c r="K90" s="208" t="n">
        <v>4</v>
      </c>
      <c r="L90" s="197"/>
      <c r="M90" s="197"/>
      <c r="N90" s="197"/>
      <c r="O90" s="209"/>
      <c r="P90" s="197"/>
      <c r="Q90" s="197"/>
      <c r="R90" s="197"/>
    </row>
    <row r="91" customFormat="false" ht="12.8" hidden="false" customHeight="false" outlineLevel="0" collapsed="false">
      <c r="A91" s="207" t="n">
        <v>2847</v>
      </c>
      <c r="B91" s="208" t="s">
        <v>145</v>
      </c>
      <c r="C91" s="208"/>
      <c r="D91" s="208"/>
      <c r="E91" s="208" t="n">
        <v>31</v>
      </c>
      <c r="F91" s="208" t="n">
        <v>53</v>
      </c>
      <c r="G91" s="208" t="n">
        <v>52.9</v>
      </c>
      <c r="H91" s="208" t="n">
        <v>23</v>
      </c>
      <c r="I91" s="208" t="n">
        <v>2</v>
      </c>
      <c r="J91" s="208" t="n">
        <v>27</v>
      </c>
      <c r="K91" s="208" t="n">
        <v>4</v>
      </c>
      <c r="L91" s="197"/>
      <c r="M91" s="197"/>
      <c r="N91" s="197"/>
      <c r="O91" s="209"/>
      <c r="P91" s="197"/>
      <c r="Q91" s="197"/>
      <c r="R91" s="197"/>
    </row>
    <row r="92" customFormat="false" ht="12.8" hidden="false" customHeight="false" outlineLevel="0" collapsed="false">
      <c r="A92" s="207" t="n">
        <v>2933</v>
      </c>
      <c r="B92" s="208" t="s">
        <v>133</v>
      </c>
      <c r="C92" s="208"/>
      <c r="D92" s="208"/>
      <c r="E92" s="208" t="n">
        <v>45</v>
      </c>
      <c r="F92" s="208" t="n">
        <v>45</v>
      </c>
      <c r="G92" s="208" t="n">
        <v>45</v>
      </c>
      <c r="H92" s="208" t="n">
        <v>26</v>
      </c>
      <c r="I92" s="208" t="n">
        <v>4</v>
      </c>
      <c r="J92" s="208" t="n">
        <v>43</v>
      </c>
      <c r="K92" s="208" t="n">
        <v>4</v>
      </c>
      <c r="L92" s="197"/>
      <c r="M92" s="197"/>
      <c r="N92" s="197"/>
      <c r="O92" s="209"/>
      <c r="P92" s="197"/>
      <c r="Q92" s="197"/>
      <c r="R92" s="197"/>
    </row>
    <row r="93" customFormat="false" ht="12.8" hidden="false" customHeight="false" outlineLevel="0" collapsed="false">
      <c r="A93" s="207" t="n">
        <v>3033</v>
      </c>
      <c r="B93" s="208" t="s">
        <v>146</v>
      </c>
      <c r="C93" s="208" t="n">
        <v>46</v>
      </c>
      <c r="D93" s="208" t="n">
        <v>46</v>
      </c>
      <c r="E93" s="208"/>
      <c r="F93" s="208"/>
      <c r="G93" s="208"/>
      <c r="H93" s="208" t="n">
        <v>24</v>
      </c>
      <c r="I93" s="208" t="n">
        <v>5</v>
      </c>
      <c r="J93" s="208" t="n">
        <v>25</v>
      </c>
      <c r="K93" s="208" t="n">
        <v>4</v>
      </c>
      <c r="L93" s="197"/>
      <c r="M93" s="197"/>
      <c r="N93" s="197"/>
      <c r="O93" s="209"/>
      <c r="P93" s="197" t="n">
        <v>46</v>
      </c>
      <c r="Q93" s="197"/>
      <c r="R93" s="197"/>
    </row>
    <row r="94" customFormat="false" ht="12.8" hidden="false" customHeight="false" outlineLevel="0" collapsed="false">
      <c r="A94" s="207" t="n">
        <v>3134</v>
      </c>
      <c r="B94" s="208" t="s">
        <v>147</v>
      </c>
      <c r="C94" s="208" t="n">
        <v>44</v>
      </c>
      <c r="D94" s="208" t="n">
        <v>44</v>
      </c>
      <c r="E94" s="208"/>
      <c r="F94" s="208"/>
      <c r="G94" s="208"/>
      <c r="H94" s="208" t="n">
        <v>26</v>
      </c>
      <c r="I94" s="208" t="n">
        <v>4</v>
      </c>
      <c r="J94" s="208" t="n">
        <v>37</v>
      </c>
      <c r="K94" s="208" t="n">
        <v>4</v>
      </c>
      <c r="L94" s="197"/>
      <c r="M94" s="197"/>
      <c r="N94" s="197"/>
      <c r="O94" s="209"/>
      <c r="P94" s="197" t="n">
        <v>64</v>
      </c>
      <c r="Q94" s="197"/>
      <c r="R94" s="197"/>
    </row>
    <row r="95" customFormat="false" ht="12.8" hidden="false" customHeight="false" outlineLevel="0" collapsed="false">
      <c r="A95" s="207" t="n">
        <v>3135</v>
      </c>
      <c r="B95" s="208" t="s">
        <v>148</v>
      </c>
      <c r="C95" s="208" t="n">
        <v>42</v>
      </c>
      <c r="D95" s="208" t="n">
        <v>42</v>
      </c>
      <c r="E95" s="208"/>
      <c r="F95" s="208"/>
      <c r="G95" s="208"/>
      <c r="H95" s="208" t="n">
        <v>26</v>
      </c>
      <c r="I95" s="208" t="n">
        <v>4</v>
      </c>
      <c r="J95" s="208" t="n">
        <v>34</v>
      </c>
      <c r="K95" s="208" t="n">
        <v>4</v>
      </c>
      <c r="L95" s="197"/>
      <c r="M95" s="197"/>
      <c r="N95" s="197"/>
      <c r="O95" s="209"/>
      <c r="P95" s="197" t="n">
        <v>55</v>
      </c>
      <c r="Q95" s="197"/>
      <c r="R95" s="197"/>
    </row>
    <row r="96" customFormat="false" ht="12.8" hidden="false" customHeight="false" outlineLevel="0" collapsed="false">
      <c r="A96" s="207" t="n">
        <v>3143</v>
      </c>
      <c r="B96" s="208" t="s">
        <v>149</v>
      </c>
      <c r="C96" s="208" t="n">
        <v>44</v>
      </c>
      <c r="D96" s="208" t="n">
        <v>44</v>
      </c>
      <c r="E96" s="208"/>
      <c r="F96" s="208"/>
      <c r="G96" s="208"/>
      <c r="H96" s="208" t="n">
        <v>26</v>
      </c>
      <c r="I96" s="208" t="n">
        <v>4</v>
      </c>
      <c r="J96" s="208" t="n">
        <v>37</v>
      </c>
      <c r="K96" s="208" t="n">
        <v>4</v>
      </c>
      <c r="L96" s="197"/>
      <c r="M96" s="197"/>
      <c r="N96" s="197"/>
      <c r="O96" s="209"/>
      <c r="P96" s="197" t="n">
        <v>64</v>
      </c>
      <c r="Q96" s="197"/>
      <c r="R96" s="197"/>
    </row>
    <row r="97" customFormat="false" ht="12.8" hidden="false" customHeight="false" outlineLevel="0" collapsed="false">
      <c r="A97" s="207" t="n">
        <v>3143</v>
      </c>
      <c r="B97" s="208" t="s">
        <v>150</v>
      </c>
      <c r="C97" s="208" t="n">
        <v>44</v>
      </c>
      <c r="D97" s="208" t="n">
        <v>44</v>
      </c>
      <c r="E97" s="208"/>
      <c r="F97" s="208"/>
      <c r="G97" s="208"/>
      <c r="H97" s="208" t="n">
        <v>26</v>
      </c>
      <c r="I97" s="208" t="n">
        <v>4</v>
      </c>
      <c r="J97" s="208" t="n">
        <v>37</v>
      </c>
      <c r="K97" s="208" t="n">
        <v>4</v>
      </c>
      <c r="L97" s="197"/>
      <c r="M97" s="197"/>
      <c r="N97" s="197"/>
      <c r="O97" s="209"/>
      <c r="P97" s="197" t="n">
        <v>64</v>
      </c>
      <c r="Q97" s="197"/>
      <c r="R97" s="197"/>
    </row>
    <row r="98" customFormat="false" ht="12.8" hidden="false" customHeight="false" outlineLevel="0" collapsed="false">
      <c r="A98" s="207" t="n">
        <v>3154</v>
      </c>
      <c r="B98" s="208" t="s">
        <v>148</v>
      </c>
      <c r="C98" s="208" t="n">
        <v>42</v>
      </c>
      <c r="D98" s="208" t="n">
        <v>42</v>
      </c>
      <c r="E98" s="208"/>
      <c r="F98" s="208"/>
      <c r="G98" s="208"/>
      <c r="H98" s="208" t="n">
        <v>26</v>
      </c>
      <c r="I98" s="208" t="n">
        <v>4</v>
      </c>
      <c r="J98" s="208" t="n">
        <v>34</v>
      </c>
      <c r="K98" s="208" t="n">
        <v>4</v>
      </c>
      <c r="L98" s="197"/>
      <c r="M98" s="197"/>
      <c r="N98" s="197"/>
      <c r="O98" s="209"/>
      <c r="P98" s="197" t="n">
        <v>55</v>
      </c>
      <c r="Q98" s="197"/>
      <c r="R98" s="197"/>
    </row>
    <row r="99" customFormat="false" ht="12.8" hidden="false" customHeight="false" outlineLevel="0" collapsed="false">
      <c r="A99" s="207" t="n">
        <v>3170</v>
      </c>
      <c r="B99" s="208" t="s">
        <v>151</v>
      </c>
      <c r="C99" s="208" t="n">
        <v>44</v>
      </c>
      <c r="D99" s="208" t="n">
        <v>44</v>
      </c>
      <c r="E99" s="208"/>
      <c r="F99" s="208"/>
      <c r="G99" s="208"/>
      <c r="H99" s="208" t="n">
        <v>26</v>
      </c>
      <c r="I99" s="208" t="n">
        <v>4</v>
      </c>
      <c r="J99" s="208" t="n">
        <v>37</v>
      </c>
      <c r="K99" s="208" t="n">
        <v>4</v>
      </c>
      <c r="L99" s="197"/>
      <c r="M99" s="197"/>
      <c r="N99" s="197"/>
      <c r="O99" s="209"/>
      <c r="P99" s="197" t="n">
        <v>64</v>
      </c>
      <c r="Q99" s="197"/>
      <c r="R99" s="197"/>
    </row>
    <row r="100" customFormat="false" ht="12.8" hidden="false" customHeight="false" outlineLevel="0" collapsed="false">
      <c r="A100" s="207" t="n">
        <v>3300</v>
      </c>
      <c r="B100" s="208" t="s">
        <v>152</v>
      </c>
      <c r="C100" s="208"/>
      <c r="D100" s="208"/>
      <c r="E100" s="208" t="n">
        <v>12</v>
      </c>
      <c r="F100" s="208" t="n">
        <v>9</v>
      </c>
      <c r="G100" s="208" t="n">
        <v>24</v>
      </c>
      <c r="H100" s="208" t="n">
        <v>13</v>
      </c>
      <c r="I100" s="208" t="n">
        <v>9</v>
      </c>
      <c r="J100" s="208" t="n">
        <v>12</v>
      </c>
      <c r="K100" s="208" t="n">
        <v>2</v>
      </c>
      <c r="L100" s="197"/>
      <c r="M100" s="197"/>
      <c r="N100" s="197"/>
      <c r="O100" s="209"/>
      <c r="P100" s="197"/>
      <c r="Q100" s="197"/>
      <c r="R100" s="197"/>
    </row>
    <row r="101" customFormat="false" ht="12.8" hidden="false" customHeight="false" outlineLevel="0" collapsed="false">
      <c r="A101" s="207" t="n">
        <v>3301</v>
      </c>
      <c r="B101" s="208" t="s">
        <v>152</v>
      </c>
      <c r="C101" s="208"/>
      <c r="D101" s="208"/>
      <c r="E101" s="208" t="n">
        <v>12</v>
      </c>
      <c r="F101" s="208" t="n">
        <v>9</v>
      </c>
      <c r="G101" s="208" t="n">
        <v>24</v>
      </c>
      <c r="H101" s="208" t="n">
        <v>13</v>
      </c>
      <c r="I101" s="208" t="n">
        <v>9</v>
      </c>
      <c r="J101" s="208" t="n">
        <v>12</v>
      </c>
      <c r="K101" s="208" t="n">
        <v>2</v>
      </c>
      <c r="L101" s="197"/>
      <c r="M101" s="197"/>
      <c r="N101" s="197"/>
      <c r="O101" s="209"/>
      <c r="P101" s="197"/>
      <c r="Q101" s="197"/>
      <c r="R101" s="197"/>
    </row>
    <row r="102" customFormat="false" ht="12.8" hidden="false" customHeight="false" outlineLevel="0" collapsed="false">
      <c r="A102" s="207" t="n">
        <v>3404</v>
      </c>
      <c r="B102" s="208" t="s">
        <v>152</v>
      </c>
      <c r="C102" s="208"/>
      <c r="D102" s="208"/>
      <c r="E102" s="208" t="n">
        <v>11</v>
      </c>
      <c r="F102" s="208" t="n">
        <v>9</v>
      </c>
      <c r="G102" s="208" t="n">
        <v>24</v>
      </c>
      <c r="H102" s="208" t="n">
        <v>13</v>
      </c>
      <c r="I102" s="208" t="n">
        <v>9</v>
      </c>
      <c r="J102" s="208" t="n">
        <v>12</v>
      </c>
      <c r="K102" s="208" t="n">
        <v>2</v>
      </c>
      <c r="L102" s="197"/>
      <c r="M102" s="197"/>
      <c r="N102" s="197"/>
      <c r="O102" s="209"/>
      <c r="P102" s="197"/>
      <c r="Q102" s="197"/>
      <c r="R102" s="197"/>
    </row>
    <row r="103" customFormat="false" ht="12.8" hidden="false" customHeight="false" outlineLevel="0" collapsed="false">
      <c r="A103" s="207" t="n">
        <v>3505</v>
      </c>
      <c r="B103" s="208" t="s">
        <v>153</v>
      </c>
      <c r="C103" s="208" t="n">
        <v>24</v>
      </c>
      <c r="D103" s="208" t="n">
        <v>66</v>
      </c>
      <c r="E103" s="208"/>
      <c r="F103" s="208"/>
      <c r="G103" s="208"/>
      <c r="H103" s="208" t="n">
        <v>19</v>
      </c>
      <c r="I103" s="208" t="n">
        <v>9</v>
      </c>
      <c r="J103" s="208" t="n">
        <v>24</v>
      </c>
      <c r="K103" s="208" t="n">
        <v>4</v>
      </c>
      <c r="L103" s="197"/>
      <c r="M103" s="197"/>
      <c r="N103" s="197"/>
      <c r="O103" s="209"/>
      <c r="P103" s="197"/>
      <c r="Q103" s="197"/>
      <c r="R103" s="197"/>
    </row>
    <row r="104" customFormat="false" ht="12.8" hidden="false" customHeight="false" outlineLevel="0" collapsed="false">
      <c r="A104" s="207" t="n">
        <v>3517</v>
      </c>
      <c r="B104" s="208" t="s">
        <v>154</v>
      </c>
      <c r="C104" s="208" t="n">
        <v>24</v>
      </c>
      <c r="D104" s="208" t="n">
        <v>72</v>
      </c>
      <c r="E104" s="208"/>
      <c r="F104" s="208"/>
      <c r="G104" s="208"/>
      <c r="H104" s="208" t="n">
        <v>19</v>
      </c>
      <c r="I104" s="208" t="n">
        <v>9</v>
      </c>
      <c r="J104" s="208" t="n">
        <v>24</v>
      </c>
      <c r="K104" s="208" t="n">
        <v>4</v>
      </c>
      <c r="L104" s="197"/>
      <c r="M104" s="197"/>
      <c r="N104" s="197"/>
      <c r="O104" s="209"/>
      <c r="P104" s="197"/>
      <c r="Q104" s="197"/>
      <c r="R104" s="197"/>
    </row>
    <row r="105" customFormat="false" ht="12.8" hidden="false" customHeight="false" outlineLevel="0" collapsed="false">
      <c r="A105" s="207" t="n">
        <v>3635</v>
      </c>
      <c r="B105" s="208" t="s">
        <v>155</v>
      </c>
      <c r="C105" s="208" t="n">
        <v>54</v>
      </c>
      <c r="D105" s="208" t="n">
        <v>54</v>
      </c>
      <c r="E105" s="208"/>
      <c r="F105" s="208"/>
      <c r="G105" s="208"/>
      <c r="H105" s="208" t="n">
        <v>26</v>
      </c>
      <c r="I105" s="208" t="n">
        <v>8</v>
      </c>
      <c r="J105" s="208" t="n">
        <v>49</v>
      </c>
      <c r="K105" s="208" t="n">
        <v>4</v>
      </c>
      <c r="L105" s="197"/>
      <c r="M105" s="197"/>
      <c r="N105" s="197"/>
      <c r="O105" s="209"/>
      <c r="P105" s="197"/>
      <c r="Q105" s="197"/>
      <c r="R105" s="197"/>
    </row>
    <row r="106" customFormat="false" ht="12.8" hidden="false" customHeight="false" outlineLevel="0" collapsed="false">
      <c r="A106" s="207" t="n">
        <v>3907</v>
      </c>
      <c r="B106" s="208" t="s">
        <v>156</v>
      </c>
      <c r="C106" s="208"/>
      <c r="D106" s="208"/>
      <c r="E106" s="208" t="n">
        <v>26</v>
      </c>
      <c r="F106" s="208" t="n">
        <v>72</v>
      </c>
      <c r="G106" s="208" t="n">
        <v>45</v>
      </c>
      <c r="H106" s="208" t="n">
        <v>19</v>
      </c>
      <c r="I106" s="208" t="n">
        <v>9</v>
      </c>
      <c r="J106" s="208" t="n">
        <v>23</v>
      </c>
      <c r="K106" s="208" t="n">
        <v>4</v>
      </c>
      <c r="L106" s="197"/>
      <c r="M106" s="197"/>
      <c r="N106" s="197"/>
      <c r="O106" s="209"/>
      <c r="P106" s="197"/>
      <c r="Q106" s="197"/>
      <c r="R106" s="197"/>
    </row>
    <row r="107" customFormat="false" ht="12.8" hidden="false" customHeight="false" outlineLevel="0" collapsed="false">
      <c r="A107" s="207" t="n">
        <v>3908</v>
      </c>
      <c r="B107" s="208" t="s">
        <v>156</v>
      </c>
      <c r="C107" s="208"/>
      <c r="D107" s="208"/>
      <c r="E107" s="208" t="n">
        <v>26</v>
      </c>
      <c r="F107" s="208" t="n">
        <v>72</v>
      </c>
      <c r="G107" s="208" t="n">
        <v>45</v>
      </c>
      <c r="H107" s="208" t="n">
        <v>19</v>
      </c>
      <c r="I107" s="208" t="n">
        <v>9</v>
      </c>
      <c r="J107" s="208" t="n">
        <v>22</v>
      </c>
      <c r="K107" s="208" t="n">
        <v>4</v>
      </c>
      <c r="L107" s="197"/>
      <c r="M107" s="197"/>
      <c r="N107" s="197"/>
      <c r="O107" s="209"/>
      <c r="P107" s="197"/>
      <c r="Q107" s="197"/>
      <c r="R107" s="197"/>
    </row>
    <row r="108" customFormat="false" ht="12.8" hidden="false" customHeight="false" outlineLevel="0" collapsed="false">
      <c r="A108" s="207" t="n">
        <v>3909</v>
      </c>
      <c r="B108" s="208" t="s">
        <v>156</v>
      </c>
      <c r="C108" s="208"/>
      <c r="D108" s="208"/>
      <c r="E108" s="208" t="n">
        <v>26</v>
      </c>
      <c r="F108" s="208" t="n">
        <v>72</v>
      </c>
      <c r="G108" s="208" t="n">
        <v>45</v>
      </c>
      <c r="H108" s="208" t="n">
        <v>19</v>
      </c>
      <c r="I108" s="208" t="n">
        <v>9</v>
      </c>
      <c r="J108" s="208" t="n">
        <v>24</v>
      </c>
      <c r="K108" s="208" t="n">
        <v>4</v>
      </c>
      <c r="L108" s="197"/>
      <c r="M108" s="197"/>
      <c r="N108" s="197"/>
      <c r="O108" s="209"/>
      <c r="P108" s="197"/>
      <c r="Q108" s="197"/>
      <c r="R108" s="197"/>
    </row>
    <row r="109" customFormat="false" ht="12.8" hidden="false" customHeight="false" outlineLevel="0" collapsed="false">
      <c r="A109" s="207" t="n">
        <v>3936</v>
      </c>
      <c r="B109" s="208" t="s">
        <v>157</v>
      </c>
      <c r="C109" s="208" t="n">
        <v>24</v>
      </c>
      <c r="D109" s="208" t="n">
        <v>49</v>
      </c>
      <c r="E109" s="208"/>
      <c r="F109" s="208"/>
      <c r="G109" s="208"/>
      <c r="H109" s="208" t="n">
        <v>19</v>
      </c>
      <c r="I109" s="208" t="n">
        <v>9</v>
      </c>
      <c r="J109" s="208" t="n">
        <v>24</v>
      </c>
      <c r="K109" s="208" t="n">
        <v>4</v>
      </c>
      <c r="L109" s="197"/>
      <c r="M109" s="197"/>
      <c r="N109" s="197"/>
      <c r="O109" s="209"/>
      <c r="P109" s="197"/>
      <c r="Q109" s="197"/>
      <c r="R109" s="197"/>
    </row>
    <row r="110" customFormat="false" ht="12.8" hidden="false" customHeight="false" outlineLevel="0" collapsed="false">
      <c r="A110" s="207" t="n">
        <v>3944</v>
      </c>
      <c r="B110" s="208" t="s">
        <v>157</v>
      </c>
      <c r="C110" s="208" t="n">
        <v>25</v>
      </c>
      <c r="D110" s="208" t="n">
        <v>72</v>
      </c>
      <c r="E110" s="208"/>
      <c r="F110" s="208"/>
      <c r="G110" s="208"/>
      <c r="H110" s="208" t="n">
        <v>19</v>
      </c>
      <c r="I110" s="208" t="n">
        <v>9</v>
      </c>
      <c r="J110" s="208" t="n">
        <v>25</v>
      </c>
      <c r="K110" s="208" t="n">
        <v>4</v>
      </c>
      <c r="L110" s="197"/>
      <c r="M110" s="197"/>
      <c r="N110" s="197"/>
      <c r="O110" s="209"/>
      <c r="P110" s="197"/>
      <c r="Q110" s="197"/>
      <c r="R110" s="197"/>
    </row>
    <row r="111" customFormat="false" ht="12.8" hidden="false" customHeight="false" outlineLevel="0" collapsed="false">
      <c r="A111" s="207" t="n">
        <v>3945</v>
      </c>
      <c r="B111" s="208" t="s">
        <v>157</v>
      </c>
      <c r="C111" s="208" t="n">
        <v>24</v>
      </c>
      <c r="D111" s="208" t="n">
        <v>72</v>
      </c>
      <c r="E111" s="208"/>
      <c r="F111" s="208"/>
      <c r="G111" s="208"/>
      <c r="H111" s="208" t="n">
        <v>19</v>
      </c>
      <c r="I111" s="208" t="n">
        <v>9</v>
      </c>
      <c r="J111" s="208" t="n">
        <v>24</v>
      </c>
      <c r="K111" s="208" t="n">
        <v>4</v>
      </c>
      <c r="L111" s="197"/>
      <c r="M111" s="197"/>
      <c r="N111" s="197"/>
      <c r="O111" s="209"/>
      <c r="P111" s="197"/>
      <c r="Q111" s="197"/>
      <c r="R111" s="197"/>
    </row>
    <row r="112" customFormat="false" ht="12.8" hidden="false" customHeight="false" outlineLevel="0" collapsed="false">
      <c r="A112" s="207" t="n">
        <v>3946</v>
      </c>
      <c r="B112" s="208" t="s">
        <v>157</v>
      </c>
      <c r="C112" s="208"/>
      <c r="D112" s="208"/>
      <c r="E112" s="208" t="n">
        <v>28</v>
      </c>
      <c r="F112" s="208" t="n">
        <v>72</v>
      </c>
      <c r="G112" s="208" t="n">
        <v>45</v>
      </c>
      <c r="H112" s="208" t="n">
        <v>19</v>
      </c>
      <c r="I112" s="208" t="n">
        <v>9</v>
      </c>
      <c r="J112" s="208" t="n">
        <v>23</v>
      </c>
      <c r="K112" s="208" t="n">
        <v>4</v>
      </c>
      <c r="L112" s="197"/>
      <c r="M112" s="197"/>
      <c r="N112" s="197"/>
      <c r="O112" s="209"/>
      <c r="P112" s="197"/>
      <c r="Q112" s="197"/>
      <c r="R112" s="197"/>
    </row>
    <row r="113" customFormat="false" ht="12.8" hidden="false" customHeight="false" outlineLevel="0" collapsed="false">
      <c r="A113" s="207" t="n">
        <v>3947</v>
      </c>
      <c r="B113" s="208" t="s">
        <v>157</v>
      </c>
      <c r="C113" s="208"/>
      <c r="D113" s="208"/>
      <c r="E113" s="208" t="n">
        <v>26</v>
      </c>
      <c r="F113" s="208" t="n">
        <v>72</v>
      </c>
      <c r="G113" s="208" t="n">
        <v>45</v>
      </c>
      <c r="H113" s="208" t="n">
        <v>19</v>
      </c>
      <c r="I113" s="208" t="n">
        <v>9</v>
      </c>
      <c r="J113" s="208" t="n">
        <v>24</v>
      </c>
      <c r="K113" s="208" t="n">
        <v>4</v>
      </c>
      <c r="L113" s="197"/>
      <c r="M113" s="197"/>
      <c r="N113" s="197"/>
      <c r="O113" s="209"/>
      <c r="P113" s="197"/>
      <c r="Q113" s="197"/>
      <c r="R113" s="197"/>
    </row>
    <row r="114" customFormat="false" ht="12.8" hidden="false" customHeight="false" outlineLevel="0" collapsed="false">
      <c r="A114" s="207" t="n">
        <v>3948</v>
      </c>
      <c r="B114" s="208" t="s">
        <v>157</v>
      </c>
      <c r="C114" s="208" t="n">
        <v>24</v>
      </c>
      <c r="D114" s="208" t="n">
        <v>72</v>
      </c>
      <c r="E114" s="208"/>
      <c r="F114" s="208"/>
      <c r="G114" s="208"/>
      <c r="H114" s="208" t="n">
        <v>19</v>
      </c>
      <c r="I114" s="208" t="n">
        <v>9</v>
      </c>
      <c r="J114" s="208" t="n">
        <v>24</v>
      </c>
      <c r="K114" s="208" t="n">
        <v>4</v>
      </c>
      <c r="L114" s="197"/>
      <c r="M114" s="197"/>
      <c r="N114" s="197"/>
      <c r="O114" s="209"/>
      <c r="P114" s="197"/>
      <c r="Q114" s="197"/>
      <c r="R114" s="197"/>
    </row>
    <row r="115" customFormat="false" ht="12.8" hidden="false" customHeight="false" outlineLevel="0" collapsed="false">
      <c r="A115" s="207" t="n">
        <v>3988</v>
      </c>
      <c r="B115" s="208" t="s">
        <v>153</v>
      </c>
      <c r="C115" s="208" t="n">
        <v>25</v>
      </c>
      <c r="D115" s="208" t="n">
        <v>59</v>
      </c>
      <c r="E115" s="208"/>
      <c r="F115" s="208"/>
      <c r="G115" s="208"/>
      <c r="H115" s="208" t="n">
        <v>19</v>
      </c>
      <c r="I115" s="208" t="n">
        <v>9</v>
      </c>
      <c r="J115" s="208" t="n">
        <v>25</v>
      </c>
      <c r="K115" s="208" t="n">
        <v>4</v>
      </c>
      <c r="L115" s="197"/>
      <c r="M115" s="197"/>
      <c r="N115" s="197"/>
      <c r="O115" s="209"/>
      <c r="P115" s="197"/>
      <c r="Q115" s="197"/>
      <c r="R115" s="197"/>
    </row>
    <row r="116" customFormat="false" ht="12.8" hidden="false" customHeight="false" outlineLevel="0" collapsed="false">
      <c r="A116" s="207" t="n">
        <v>3989</v>
      </c>
      <c r="B116" s="208" t="s">
        <v>153</v>
      </c>
      <c r="C116" s="208" t="n">
        <v>24</v>
      </c>
      <c r="D116" s="208" t="n">
        <v>59</v>
      </c>
      <c r="E116" s="208"/>
      <c r="F116" s="208"/>
      <c r="G116" s="208"/>
      <c r="H116" s="208" t="n">
        <v>19</v>
      </c>
      <c r="I116" s="208" t="n">
        <v>9</v>
      </c>
      <c r="J116" s="208" t="n">
        <v>24</v>
      </c>
      <c r="K116" s="208" t="n">
        <v>4</v>
      </c>
      <c r="L116" s="197"/>
      <c r="M116" s="197"/>
      <c r="N116" s="197"/>
      <c r="O116" s="209"/>
      <c r="P116" s="197"/>
      <c r="Q116" s="197"/>
      <c r="R116" s="197"/>
    </row>
    <row r="117" customFormat="false" ht="12.8" hidden="false" customHeight="false" outlineLevel="0" collapsed="false">
      <c r="A117" s="207" t="n">
        <v>3990</v>
      </c>
      <c r="B117" s="208" t="s">
        <v>158</v>
      </c>
      <c r="C117" s="208" t="n">
        <v>25</v>
      </c>
      <c r="D117" s="208" t="n">
        <v>72</v>
      </c>
      <c r="E117" s="208"/>
      <c r="F117" s="208"/>
      <c r="G117" s="208"/>
      <c r="H117" s="208" t="n">
        <v>19</v>
      </c>
      <c r="I117" s="208" t="n">
        <v>9</v>
      </c>
      <c r="J117" s="208" t="n">
        <v>25</v>
      </c>
      <c r="K117" s="208" t="n">
        <v>4</v>
      </c>
      <c r="L117" s="197" t="n">
        <v>72</v>
      </c>
      <c r="M117" s="197" t="n">
        <v>19</v>
      </c>
      <c r="N117" s="197" t="n">
        <v>9</v>
      </c>
      <c r="O117" s="209" t="n">
        <v>25</v>
      </c>
      <c r="P117" s="197"/>
      <c r="Q117" s="197"/>
      <c r="R117" s="197"/>
    </row>
    <row r="118" customFormat="false" ht="12.8" hidden="false" customHeight="false" outlineLevel="0" collapsed="false">
      <c r="A118" s="207" t="n">
        <v>3991</v>
      </c>
      <c r="B118" s="208" t="s">
        <v>159</v>
      </c>
      <c r="C118" s="208" t="n">
        <v>24</v>
      </c>
      <c r="D118" s="208" t="n">
        <v>59</v>
      </c>
      <c r="E118" s="208"/>
      <c r="F118" s="208"/>
      <c r="G118" s="208"/>
      <c r="H118" s="208" t="n">
        <v>19</v>
      </c>
      <c r="I118" s="208" t="n">
        <v>9</v>
      </c>
      <c r="J118" s="208" t="n">
        <v>24</v>
      </c>
      <c r="K118" s="208" t="n">
        <v>4</v>
      </c>
      <c r="L118" s="197"/>
      <c r="M118" s="197"/>
      <c r="N118" s="197"/>
      <c r="O118" s="209"/>
      <c r="P118" s="197"/>
      <c r="Q118" s="197"/>
      <c r="R118" s="197"/>
    </row>
    <row r="119" customFormat="false" ht="12.8" hidden="false" customHeight="false" outlineLevel="0" collapsed="false">
      <c r="A119" s="207" t="n">
        <v>3997</v>
      </c>
      <c r="B119" s="208" t="s">
        <v>157</v>
      </c>
      <c r="C119" s="208" t="n">
        <v>25</v>
      </c>
      <c r="D119" s="208" t="n">
        <v>52</v>
      </c>
      <c r="E119" s="208"/>
      <c r="F119" s="208"/>
      <c r="G119" s="208"/>
      <c r="H119" s="208" t="n">
        <v>19</v>
      </c>
      <c r="I119" s="208" t="n">
        <v>9</v>
      </c>
      <c r="J119" s="208" t="n">
        <v>25</v>
      </c>
      <c r="K119" s="208" t="n">
        <v>4</v>
      </c>
      <c r="L119" s="197"/>
      <c r="M119" s="197"/>
      <c r="N119" s="197"/>
      <c r="O119" s="209"/>
      <c r="P119" s="197"/>
      <c r="Q119" s="197"/>
      <c r="R119" s="197"/>
    </row>
    <row r="120" customFormat="false" ht="12.8" hidden="false" customHeight="false" outlineLevel="0" collapsed="false">
      <c r="A120" s="207" t="n">
        <v>4111</v>
      </c>
      <c r="B120" s="208" t="s">
        <v>160</v>
      </c>
      <c r="C120" s="208"/>
      <c r="D120" s="208"/>
      <c r="E120" s="208" t="n">
        <v>13</v>
      </c>
      <c r="F120" s="208" t="n">
        <v>26</v>
      </c>
      <c r="G120" s="208" t="n">
        <v>22</v>
      </c>
      <c r="H120" s="208" t="n">
        <v>11</v>
      </c>
      <c r="I120" s="208" t="n">
        <v>0</v>
      </c>
      <c r="J120" s="208" t="n">
        <v>12</v>
      </c>
      <c r="K120" s="208" t="n">
        <v>2</v>
      </c>
      <c r="L120" s="197"/>
      <c r="M120" s="197"/>
      <c r="N120" s="197"/>
      <c r="O120" s="209"/>
      <c r="P120" s="197"/>
      <c r="Q120" s="197"/>
      <c r="R120" s="197"/>
    </row>
    <row r="121" customFormat="false" ht="12.8" hidden="false" customHeight="false" outlineLevel="0" collapsed="false">
      <c r="A121" s="207" t="n">
        <v>4552</v>
      </c>
      <c r="B121" s="208" t="s">
        <v>161</v>
      </c>
      <c r="C121" s="208" t="n">
        <v>20</v>
      </c>
      <c r="D121" s="208" t="n">
        <v>72</v>
      </c>
      <c r="E121" s="208"/>
      <c r="F121" s="208"/>
      <c r="G121" s="208"/>
      <c r="H121" s="208" t="n">
        <v>19</v>
      </c>
      <c r="I121" s="208" t="n">
        <v>7</v>
      </c>
      <c r="J121" s="208" t="n">
        <v>20</v>
      </c>
      <c r="K121" s="208" t="n">
        <v>4</v>
      </c>
      <c r="L121" s="197" t="n">
        <v>72</v>
      </c>
      <c r="M121" s="197" t="n">
        <v>19</v>
      </c>
      <c r="N121" s="197" t="n">
        <v>7</v>
      </c>
      <c r="O121" s="209" t="n">
        <v>20</v>
      </c>
      <c r="P121" s="197"/>
      <c r="Q121" s="197"/>
      <c r="R121" s="197"/>
    </row>
    <row r="122" customFormat="false" ht="12.8" hidden="false" customHeight="false" outlineLevel="0" collapsed="false">
      <c r="A122" s="207" t="n">
        <v>4565</v>
      </c>
      <c r="B122" s="208" t="s">
        <v>161</v>
      </c>
      <c r="C122" s="208" t="n">
        <v>20</v>
      </c>
      <c r="D122" s="208" t="n">
        <v>72</v>
      </c>
      <c r="E122" s="208"/>
      <c r="F122" s="208"/>
      <c r="G122" s="208"/>
      <c r="H122" s="208" t="n">
        <v>19</v>
      </c>
      <c r="I122" s="208" t="n">
        <v>7</v>
      </c>
      <c r="J122" s="208" t="n">
        <v>20</v>
      </c>
      <c r="K122" s="208" t="n">
        <v>4</v>
      </c>
      <c r="L122" s="197"/>
      <c r="M122" s="197"/>
      <c r="N122" s="197"/>
      <c r="O122" s="209"/>
      <c r="P122" s="197"/>
      <c r="Q122" s="197"/>
      <c r="R122" s="197"/>
    </row>
    <row r="123" customFormat="false" ht="12.8" hidden="false" customHeight="false" outlineLevel="0" collapsed="false">
      <c r="A123" s="207" t="n">
        <v>4638</v>
      </c>
      <c r="B123" s="208" t="s">
        <v>162</v>
      </c>
      <c r="C123" s="208"/>
      <c r="D123" s="208"/>
      <c r="E123" s="208" t="n">
        <v>31</v>
      </c>
      <c r="F123" s="208" t="n">
        <v>59</v>
      </c>
      <c r="G123" s="208" t="n">
        <v>58.9</v>
      </c>
      <c r="H123" s="208" t="n">
        <v>23</v>
      </c>
      <c r="I123" s="208" t="n">
        <v>2</v>
      </c>
      <c r="J123" s="208" t="n">
        <v>28</v>
      </c>
      <c r="K123" s="208" t="n">
        <v>4</v>
      </c>
      <c r="L123" s="197"/>
      <c r="M123" s="197"/>
      <c r="N123" s="197"/>
      <c r="O123" s="209"/>
      <c r="P123" s="197"/>
      <c r="Q123" s="197"/>
      <c r="R123" s="197"/>
    </row>
    <row r="124" customFormat="false" ht="12.8" hidden="false" customHeight="false" outlineLevel="0" collapsed="false">
      <c r="A124" s="207" t="n">
        <v>4705</v>
      </c>
      <c r="B124" s="208" t="s">
        <v>163</v>
      </c>
      <c r="C124" s="208"/>
      <c r="D124" s="208"/>
      <c r="E124" s="208" t="n">
        <v>23</v>
      </c>
      <c r="F124" s="208" t="n">
        <v>48</v>
      </c>
      <c r="G124" s="208" t="n">
        <v>45</v>
      </c>
      <c r="H124" s="208" t="n">
        <v>12</v>
      </c>
      <c r="I124" s="208" t="n">
        <v>4</v>
      </c>
      <c r="J124" s="208" t="n">
        <v>20</v>
      </c>
      <c r="K124" s="208" t="n">
        <v>4</v>
      </c>
      <c r="L124" s="197"/>
      <c r="M124" s="197"/>
      <c r="N124" s="197"/>
      <c r="O124" s="209"/>
      <c r="P124" s="197"/>
      <c r="Q124" s="197"/>
      <c r="R124" s="197"/>
    </row>
    <row r="125" customFormat="false" ht="12.8" hidden="false" customHeight="false" outlineLevel="0" collapsed="false">
      <c r="A125" s="207" t="n">
        <v>4706</v>
      </c>
      <c r="B125" s="208" t="s">
        <v>163</v>
      </c>
      <c r="C125" s="208"/>
      <c r="D125" s="208"/>
      <c r="E125" s="208" t="n">
        <v>23</v>
      </c>
      <c r="F125" s="208" t="n">
        <v>48</v>
      </c>
      <c r="G125" s="208" t="n">
        <v>45</v>
      </c>
      <c r="H125" s="208" t="n">
        <v>12</v>
      </c>
      <c r="I125" s="208" t="n">
        <v>4</v>
      </c>
      <c r="J125" s="208" t="n">
        <v>21</v>
      </c>
      <c r="K125" s="208" t="n">
        <v>4</v>
      </c>
      <c r="L125" s="197"/>
      <c r="M125" s="197"/>
      <c r="N125" s="197"/>
      <c r="O125" s="209"/>
      <c r="P125" s="197"/>
      <c r="Q125" s="197"/>
      <c r="R125" s="197"/>
    </row>
    <row r="126" customFormat="false" ht="12.8" hidden="false" customHeight="false" outlineLevel="0" collapsed="false">
      <c r="A126" s="207" t="n">
        <v>4707</v>
      </c>
      <c r="B126" s="208" t="s">
        <v>163</v>
      </c>
      <c r="C126" s="208"/>
      <c r="D126" s="208"/>
      <c r="E126" s="208" t="n">
        <v>23</v>
      </c>
      <c r="F126" s="208" t="n">
        <v>48</v>
      </c>
      <c r="G126" s="208" t="n">
        <v>45</v>
      </c>
      <c r="H126" s="208" t="n">
        <v>12</v>
      </c>
      <c r="I126" s="208" t="n">
        <v>4</v>
      </c>
      <c r="J126" s="208" t="n">
        <v>21</v>
      </c>
      <c r="K126" s="208" t="n">
        <v>4</v>
      </c>
      <c r="L126" s="197"/>
      <c r="M126" s="197"/>
      <c r="N126" s="197"/>
      <c r="O126" s="209"/>
      <c r="P126" s="197"/>
      <c r="Q126" s="197"/>
      <c r="R126" s="197"/>
    </row>
    <row r="127" customFormat="false" ht="12.8" hidden="false" customHeight="false" outlineLevel="0" collapsed="false">
      <c r="A127" s="207" t="n">
        <v>4861</v>
      </c>
      <c r="B127" s="208" t="s">
        <v>164</v>
      </c>
      <c r="C127" s="208"/>
      <c r="D127" s="208"/>
      <c r="E127" s="208" t="n">
        <v>36</v>
      </c>
      <c r="F127" s="208" t="n">
        <v>80</v>
      </c>
      <c r="G127" s="208" t="n">
        <v>45</v>
      </c>
      <c r="H127" s="208" t="n">
        <v>16</v>
      </c>
      <c r="I127" s="208" t="n">
        <v>2</v>
      </c>
      <c r="J127" s="208" t="n">
        <v>29</v>
      </c>
      <c r="K127" s="208" t="n">
        <v>6</v>
      </c>
      <c r="L127" s="197"/>
      <c r="M127" s="197"/>
      <c r="N127" s="197"/>
      <c r="O127" s="209"/>
      <c r="P127" s="197"/>
      <c r="Q127" s="197"/>
      <c r="R127" s="197"/>
    </row>
    <row r="128" customFormat="false" ht="12.8" hidden="false" customHeight="false" outlineLevel="0" collapsed="false">
      <c r="A128" s="207" t="n">
        <v>4877</v>
      </c>
      <c r="B128" s="208" t="s">
        <v>165</v>
      </c>
      <c r="C128" s="208"/>
      <c r="D128" s="208"/>
      <c r="E128" s="208" t="n">
        <v>42</v>
      </c>
      <c r="F128" s="208" t="n">
        <v>87</v>
      </c>
      <c r="G128" s="208" t="n">
        <v>70</v>
      </c>
      <c r="H128" s="208" t="n">
        <v>16</v>
      </c>
      <c r="I128" s="208" t="n">
        <v>4</v>
      </c>
      <c r="J128" s="208" t="n">
        <v>35</v>
      </c>
      <c r="K128" s="208" t="n">
        <v>4</v>
      </c>
      <c r="L128" s="197"/>
      <c r="M128" s="197"/>
      <c r="N128" s="197"/>
      <c r="O128" s="209"/>
      <c r="P128" s="197"/>
      <c r="Q128" s="197"/>
      <c r="R128" s="197"/>
    </row>
    <row r="129" customFormat="false" ht="12.8" hidden="false" customHeight="false" outlineLevel="0" collapsed="false">
      <c r="A129" s="207" t="n">
        <v>4992</v>
      </c>
      <c r="B129" s="208" t="s">
        <v>166</v>
      </c>
      <c r="C129" s="208" t="n">
        <v>36</v>
      </c>
      <c r="D129" s="208" t="n">
        <v>90</v>
      </c>
      <c r="E129" s="208"/>
      <c r="F129" s="208"/>
      <c r="G129" s="208"/>
      <c r="H129" s="208" t="n">
        <v>34</v>
      </c>
      <c r="I129" s="208" t="n">
        <v>2</v>
      </c>
      <c r="J129" s="208" t="n">
        <v>36</v>
      </c>
      <c r="K129" s="208" t="n">
        <v>6</v>
      </c>
      <c r="L129" s="197"/>
      <c r="M129" s="197"/>
      <c r="N129" s="197"/>
      <c r="O129" s="209"/>
      <c r="P129" s="197"/>
      <c r="Q129" s="197"/>
      <c r="R129" s="197"/>
    </row>
    <row r="130" customFormat="false" ht="12.8" hidden="false" customHeight="false" outlineLevel="0" collapsed="false">
      <c r="A130" s="207" t="n">
        <v>5269</v>
      </c>
      <c r="B130" s="208" t="s">
        <v>167</v>
      </c>
      <c r="C130" s="208"/>
      <c r="D130" s="208"/>
      <c r="E130" s="208" t="n">
        <v>24</v>
      </c>
      <c r="F130" s="208" t="n">
        <v>48</v>
      </c>
      <c r="G130" s="208" t="n">
        <v>40</v>
      </c>
      <c r="H130" s="208" t="n">
        <v>14</v>
      </c>
      <c r="I130" s="208" t="n">
        <v>1</v>
      </c>
      <c r="J130" s="208" t="n">
        <v>21</v>
      </c>
      <c r="K130" s="208" t="n">
        <v>4</v>
      </c>
      <c r="L130" s="197"/>
      <c r="M130" s="197"/>
      <c r="N130" s="197"/>
      <c r="O130" s="209"/>
      <c r="P130" s="197"/>
      <c r="Q130" s="197"/>
      <c r="R130" s="197"/>
    </row>
    <row r="131" customFormat="false" ht="12.8" hidden="false" customHeight="false" outlineLevel="0" collapsed="false">
      <c r="A131" s="207" t="n">
        <v>5335</v>
      </c>
      <c r="B131" s="208" t="s">
        <v>168</v>
      </c>
      <c r="C131" s="208"/>
      <c r="D131" s="208"/>
      <c r="E131" s="208" t="n">
        <v>23</v>
      </c>
      <c r="F131" s="208" t="n">
        <v>48</v>
      </c>
      <c r="G131" s="208" t="n">
        <v>45</v>
      </c>
      <c r="H131" s="208" t="n">
        <v>23</v>
      </c>
      <c r="I131" s="208" t="n">
        <v>2</v>
      </c>
      <c r="J131" s="208" t="n">
        <v>28</v>
      </c>
      <c r="K131" s="208" t="n">
        <v>4</v>
      </c>
      <c r="L131" s="197"/>
      <c r="M131" s="197"/>
      <c r="N131" s="197"/>
      <c r="O131" s="209"/>
      <c r="P131" s="197"/>
      <c r="Q131" s="197"/>
      <c r="R131" s="197"/>
    </row>
    <row r="132" customFormat="false" ht="12.8" hidden="false" customHeight="false" outlineLevel="0" collapsed="false">
      <c r="A132" s="211" t="n">
        <v>5337</v>
      </c>
      <c r="B132" s="208" t="s">
        <v>168</v>
      </c>
      <c r="C132" s="208" t="n">
        <v>25</v>
      </c>
      <c r="D132" s="208" t="n">
        <v>48</v>
      </c>
      <c r="E132" s="208"/>
      <c r="F132" s="208"/>
      <c r="G132" s="208"/>
      <c r="H132" s="208" t="n">
        <v>14</v>
      </c>
      <c r="I132" s="208" t="n">
        <v>1</v>
      </c>
      <c r="J132" s="208" t="n">
        <v>25</v>
      </c>
      <c r="K132" s="208" t="n">
        <v>4</v>
      </c>
      <c r="L132" s="197"/>
      <c r="M132" s="197"/>
      <c r="N132" s="197"/>
      <c r="O132" s="209"/>
      <c r="P132" s="197"/>
      <c r="Q132" s="197"/>
      <c r="R132" s="197"/>
    </row>
    <row r="133" customFormat="false" ht="12.8" hidden="false" customHeight="false" outlineLevel="0" collapsed="false">
      <c r="A133" s="207" t="n">
        <v>5345</v>
      </c>
      <c r="B133" s="208" t="s">
        <v>168</v>
      </c>
      <c r="C133" s="208"/>
      <c r="D133" s="208"/>
      <c r="E133" s="208" t="n">
        <v>21</v>
      </c>
      <c r="F133" s="208" t="n">
        <v>48</v>
      </c>
      <c r="G133" s="208" t="n">
        <v>45</v>
      </c>
      <c r="H133" s="208" t="n">
        <v>14</v>
      </c>
      <c r="I133" s="208" t="n">
        <v>1</v>
      </c>
      <c r="J133" s="208" t="n">
        <v>21</v>
      </c>
      <c r="K133" s="208" t="n">
        <v>4</v>
      </c>
      <c r="L133" s="197"/>
      <c r="M133" s="197"/>
      <c r="N133" s="197"/>
      <c r="O133" s="209"/>
      <c r="P133" s="197"/>
      <c r="Q133" s="197"/>
      <c r="R133" s="197"/>
    </row>
    <row r="134" customFormat="false" ht="12.8" hidden="false" customHeight="false" outlineLevel="0" collapsed="false">
      <c r="A134" s="207" t="n">
        <v>5346</v>
      </c>
      <c r="B134" s="208" t="s">
        <v>168</v>
      </c>
      <c r="C134" s="208"/>
      <c r="D134" s="208"/>
      <c r="E134" s="208" t="n">
        <v>24</v>
      </c>
      <c r="F134" s="208" t="n">
        <v>52</v>
      </c>
      <c r="G134" s="208" t="n">
        <v>44</v>
      </c>
      <c r="H134" s="208" t="n">
        <v>14</v>
      </c>
      <c r="I134" s="208" t="n">
        <v>1</v>
      </c>
      <c r="J134" s="208" t="n">
        <v>21</v>
      </c>
      <c r="K134" s="208" t="n">
        <v>4</v>
      </c>
      <c r="L134" s="197"/>
      <c r="M134" s="197"/>
      <c r="N134" s="197"/>
      <c r="O134" s="209"/>
      <c r="P134" s="197"/>
      <c r="Q134" s="197"/>
      <c r="R134" s="197"/>
    </row>
    <row r="135" customFormat="false" ht="12.8" hidden="false" customHeight="false" outlineLevel="0" collapsed="false">
      <c r="A135" s="207" t="n">
        <v>5347</v>
      </c>
      <c r="B135" s="208" t="s">
        <v>168</v>
      </c>
      <c r="C135" s="208"/>
      <c r="D135" s="208"/>
      <c r="E135" s="208" t="n">
        <v>23</v>
      </c>
      <c r="F135" s="208" t="n">
        <v>48</v>
      </c>
      <c r="G135" s="208" t="n">
        <v>45</v>
      </c>
      <c r="H135" s="208" t="n">
        <v>14</v>
      </c>
      <c r="I135" s="208" t="n">
        <v>1</v>
      </c>
      <c r="J135" s="208" t="n">
        <v>21</v>
      </c>
      <c r="K135" s="208" t="n">
        <v>4</v>
      </c>
      <c r="L135" s="197"/>
      <c r="M135" s="197"/>
      <c r="N135" s="197"/>
      <c r="O135" s="209"/>
      <c r="P135" s="197"/>
      <c r="Q135" s="197"/>
      <c r="R135" s="197"/>
    </row>
    <row r="136" customFormat="false" ht="12.8" hidden="false" customHeight="false" outlineLevel="0" collapsed="false">
      <c r="A136" s="207" t="n">
        <v>5351</v>
      </c>
      <c r="B136" s="208" t="s">
        <v>168</v>
      </c>
      <c r="C136" s="208"/>
      <c r="D136" s="208"/>
      <c r="E136" s="208" t="n">
        <v>23</v>
      </c>
      <c r="F136" s="208" t="n">
        <v>48</v>
      </c>
      <c r="G136" s="208" t="n">
        <v>45</v>
      </c>
      <c r="H136" s="208" t="n">
        <v>14</v>
      </c>
      <c r="I136" s="208" t="n">
        <v>1</v>
      </c>
      <c r="J136" s="208" t="n">
        <v>21</v>
      </c>
      <c r="K136" s="208" t="n">
        <v>4</v>
      </c>
      <c r="L136" s="197"/>
      <c r="M136" s="197"/>
      <c r="N136" s="197"/>
      <c r="O136" s="209"/>
      <c r="P136" s="197"/>
      <c r="Q136" s="197"/>
      <c r="R136" s="197"/>
    </row>
    <row r="137" customFormat="false" ht="12.8" hidden="false" customHeight="false" outlineLevel="0" collapsed="false">
      <c r="A137" s="207" t="n">
        <v>5355</v>
      </c>
      <c r="B137" s="208" t="s">
        <v>168</v>
      </c>
      <c r="C137" s="208"/>
      <c r="D137" s="208"/>
      <c r="E137" s="208" t="n">
        <v>24</v>
      </c>
      <c r="F137" s="208" t="n">
        <v>52</v>
      </c>
      <c r="G137" s="208" t="n">
        <v>44</v>
      </c>
      <c r="H137" s="208" t="n">
        <v>14</v>
      </c>
      <c r="I137" s="208" t="n">
        <v>1</v>
      </c>
      <c r="J137" s="208" t="n">
        <v>20</v>
      </c>
      <c r="K137" s="208" t="n">
        <v>4</v>
      </c>
      <c r="L137" s="197"/>
      <c r="M137" s="197"/>
      <c r="N137" s="197"/>
      <c r="O137" s="209"/>
      <c r="P137" s="197"/>
      <c r="Q137" s="197"/>
      <c r="R137" s="197"/>
    </row>
    <row r="138" customFormat="false" ht="12.8" hidden="false" customHeight="false" outlineLevel="0" collapsed="false">
      <c r="A138" s="207" t="n">
        <v>5358</v>
      </c>
      <c r="B138" s="208" t="s">
        <v>168</v>
      </c>
      <c r="C138" s="208"/>
      <c r="D138" s="208"/>
      <c r="E138" s="208" t="n">
        <v>21</v>
      </c>
      <c r="F138" s="208" t="n">
        <v>48</v>
      </c>
      <c r="G138" s="208" t="n">
        <v>45</v>
      </c>
      <c r="H138" s="208" t="n">
        <v>14</v>
      </c>
      <c r="I138" s="208" t="n">
        <v>2</v>
      </c>
      <c r="J138" s="208" t="n">
        <v>22</v>
      </c>
      <c r="K138" s="208" t="n">
        <v>4</v>
      </c>
      <c r="L138" s="197"/>
      <c r="M138" s="197"/>
      <c r="N138" s="197"/>
      <c r="O138" s="209"/>
      <c r="P138" s="197"/>
      <c r="Q138" s="197"/>
      <c r="R138" s="197"/>
    </row>
    <row r="139" customFormat="false" ht="12.8" hidden="false" customHeight="false" outlineLevel="0" collapsed="false">
      <c r="A139" s="207" t="n">
        <v>5358</v>
      </c>
      <c r="B139" s="208" t="s">
        <v>168</v>
      </c>
      <c r="C139" s="208"/>
      <c r="D139" s="208"/>
      <c r="E139" s="208" t="n">
        <v>27</v>
      </c>
      <c r="F139" s="208" t="n">
        <v>52</v>
      </c>
      <c r="G139" s="208" t="n">
        <v>54</v>
      </c>
      <c r="H139" s="208" t="n">
        <v>14</v>
      </c>
      <c r="I139" s="208" t="n">
        <v>1</v>
      </c>
      <c r="J139" s="208" t="n">
        <v>23</v>
      </c>
      <c r="K139" s="208" t="n">
        <v>4</v>
      </c>
      <c r="L139" s="197"/>
      <c r="M139" s="197"/>
      <c r="N139" s="197"/>
      <c r="O139" s="209"/>
      <c r="P139" s="197"/>
      <c r="Q139" s="197"/>
      <c r="R139" s="197"/>
    </row>
    <row r="140" customFormat="false" ht="12.8" hidden="false" customHeight="false" outlineLevel="0" collapsed="false">
      <c r="A140" s="207" t="n">
        <v>5361</v>
      </c>
      <c r="B140" s="208" t="s">
        <v>168</v>
      </c>
      <c r="C140" s="208"/>
      <c r="D140" s="208"/>
      <c r="E140" s="208" t="n">
        <v>23</v>
      </c>
      <c r="F140" s="208" t="n">
        <v>48</v>
      </c>
      <c r="G140" s="208" t="n">
        <v>45</v>
      </c>
      <c r="H140" s="208" t="n">
        <v>14</v>
      </c>
      <c r="I140" s="208" t="n">
        <v>1</v>
      </c>
      <c r="J140" s="208" t="n">
        <v>21</v>
      </c>
      <c r="K140" s="208" t="n">
        <v>4</v>
      </c>
      <c r="L140" s="197"/>
      <c r="M140" s="197"/>
      <c r="N140" s="197"/>
      <c r="O140" s="209"/>
      <c r="P140" s="197"/>
      <c r="Q140" s="197"/>
      <c r="R140" s="197"/>
    </row>
    <row r="141" customFormat="false" ht="12.8" hidden="false" customHeight="false" outlineLevel="0" collapsed="false">
      <c r="A141" s="207" t="n">
        <v>5363</v>
      </c>
      <c r="B141" s="208" t="s">
        <v>168</v>
      </c>
      <c r="C141" s="208"/>
      <c r="D141" s="208"/>
      <c r="E141" s="208" t="n">
        <v>22</v>
      </c>
      <c r="F141" s="208" t="n">
        <v>54</v>
      </c>
      <c r="G141" s="208" t="n">
        <v>45</v>
      </c>
      <c r="H141" s="208" t="n">
        <v>14</v>
      </c>
      <c r="I141" s="208" t="n">
        <v>1</v>
      </c>
      <c r="J141" s="208" t="n">
        <v>21</v>
      </c>
      <c r="K141" s="208" t="n">
        <v>4</v>
      </c>
      <c r="L141" s="197"/>
      <c r="M141" s="197"/>
      <c r="N141" s="197"/>
      <c r="O141" s="209"/>
      <c r="P141" s="197"/>
      <c r="Q141" s="197"/>
      <c r="R141" s="197"/>
    </row>
    <row r="142" customFormat="false" ht="12.8" hidden="false" customHeight="false" outlineLevel="0" collapsed="false">
      <c r="A142" s="207" t="n">
        <v>5365</v>
      </c>
      <c r="B142" s="208" t="s">
        <v>168</v>
      </c>
      <c r="C142" s="208"/>
      <c r="D142" s="208"/>
      <c r="E142" s="208" t="n">
        <v>23</v>
      </c>
      <c r="F142" s="208" t="n">
        <v>48</v>
      </c>
      <c r="G142" s="208" t="n">
        <v>45</v>
      </c>
      <c r="H142" s="208" t="n">
        <v>14</v>
      </c>
      <c r="I142" s="208" t="n">
        <v>1</v>
      </c>
      <c r="J142" s="208" t="n">
        <v>20</v>
      </c>
      <c r="K142" s="208" t="n">
        <v>4</v>
      </c>
      <c r="L142" s="197"/>
      <c r="M142" s="197"/>
      <c r="N142" s="197"/>
      <c r="O142" s="209"/>
      <c r="P142" s="197"/>
      <c r="Q142" s="197"/>
      <c r="R142" s="197"/>
    </row>
    <row r="143" customFormat="false" ht="12.8" hidden="false" customHeight="false" outlineLevel="0" collapsed="false">
      <c r="A143" s="207" t="n">
        <v>5369</v>
      </c>
      <c r="B143" s="208" t="s">
        <v>168</v>
      </c>
      <c r="C143" s="208"/>
      <c r="D143" s="208"/>
      <c r="E143" s="208" t="n">
        <v>24</v>
      </c>
      <c r="F143" s="208" t="n">
        <v>48</v>
      </c>
      <c r="G143" s="208" t="n">
        <v>45</v>
      </c>
      <c r="H143" s="208" t="n">
        <v>14</v>
      </c>
      <c r="I143" s="208" t="n">
        <v>1</v>
      </c>
      <c r="J143" s="208" t="n">
        <v>22</v>
      </c>
      <c r="K143" s="208" t="n">
        <v>4</v>
      </c>
      <c r="L143" s="197"/>
      <c r="M143" s="197"/>
      <c r="N143" s="197"/>
      <c r="O143" s="209"/>
      <c r="P143" s="197"/>
      <c r="Q143" s="197"/>
      <c r="R143" s="197"/>
    </row>
    <row r="144" customFormat="false" ht="12.8" hidden="false" customHeight="false" outlineLevel="0" collapsed="false">
      <c r="A144" s="207" t="n">
        <v>5370</v>
      </c>
      <c r="B144" s="208" t="s">
        <v>168</v>
      </c>
      <c r="C144" s="208"/>
      <c r="D144" s="208"/>
      <c r="E144" s="208" t="n">
        <v>24</v>
      </c>
      <c r="F144" s="208" t="n">
        <v>44</v>
      </c>
      <c r="G144" s="208" t="n">
        <v>52</v>
      </c>
      <c r="H144" s="208" t="n">
        <v>14</v>
      </c>
      <c r="I144" s="208" t="n">
        <v>1</v>
      </c>
      <c r="J144" s="208" t="n">
        <v>22</v>
      </c>
      <c r="K144" s="208" t="n">
        <v>4</v>
      </c>
      <c r="L144" s="197"/>
      <c r="M144" s="197"/>
      <c r="N144" s="197"/>
      <c r="O144" s="209"/>
      <c r="P144" s="197"/>
      <c r="Q144" s="197"/>
      <c r="R144" s="197"/>
    </row>
    <row r="145" customFormat="false" ht="12.8" hidden="false" customHeight="false" outlineLevel="0" collapsed="false">
      <c r="A145" s="207" t="n">
        <v>5371</v>
      </c>
      <c r="B145" s="208" t="s">
        <v>168</v>
      </c>
      <c r="C145" s="208"/>
      <c r="D145" s="208"/>
      <c r="E145" s="208" t="n">
        <v>21</v>
      </c>
      <c r="F145" s="208" t="n">
        <v>48</v>
      </c>
      <c r="G145" s="208" t="n">
        <v>45</v>
      </c>
      <c r="H145" s="208" t="n">
        <v>14</v>
      </c>
      <c r="I145" s="208" t="n">
        <v>3</v>
      </c>
      <c r="J145" s="208" t="n">
        <v>21</v>
      </c>
      <c r="K145" s="208" t="n">
        <v>4</v>
      </c>
      <c r="L145" s="197"/>
      <c r="M145" s="197"/>
      <c r="N145" s="197"/>
      <c r="O145" s="209"/>
      <c r="P145" s="197"/>
      <c r="Q145" s="197"/>
      <c r="R145" s="197"/>
    </row>
    <row r="146" customFormat="false" ht="12.8" hidden="false" customHeight="false" outlineLevel="0" collapsed="false">
      <c r="A146" s="207" t="n">
        <v>5372</v>
      </c>
      <c r="B146" s="208" t="s">
        <v>168</v>
      </c>
      <c r="C146" s="208"/>
      <c r="D146" s="208"/>
      <c r="E146" s="208" t="n">
        <v>22</v>
      </c>
      <c r="F146" s="208" t="n">
        <v>48</v>
      </c>
      <c r="G146" s="208" t="n">
        <v>45</v>
      </c>
      <c r="H146" s="208" t="n">
        <v>14</v>
      </c>
      <c r="I146" s="208" t="n">
        <v>1</v>
      </c>
      <c r="J146" s="208" t="n">
        <v>22</v>
      </c>
      <c r="K146" s="208" t="n">
        <v>4</v>
      </c>
      <c r="L146" s="197"/>
      <c r="M146" s="197"/>
      <c r="N146" s="197"/>
      <c r="O146" s="209"/>
      <c r="P146" s="197"/>
      <c r="Q146" s="197"/>
      <c r="R146" s="197"/>
    </row>
    <row r="147" customFormat="false" ht="12.8" hidden="false" customHeight="false" outlineLevel="0" collapsed="false">
      <c r="A147" s="212" t="n">
        <v>5375</v>
      </c>
      <c r="B147" s="208" t="s">
        <v>169</v>
      </c>
      <c r="C147" s="208" t="n">
        <v>22</v>
      </c>
      <c r="D147" s="208" t="n">
        <v>58</v>
      </c>
      <c r="E147" s="208"/>
      <c r="F147" s="208"/>
      <c r="G147" s="208"/>
      <c r="H147" s="208" t="n">
        <v>14</v>
      </c>
      <c r="I147" s="208" t="n">
        <v>1</v>
      </c>
      <c r="J147" s="208" t="n">
        <v>22</v>
      </c>
      <c r="K147" s="208" t="n">
        <v>4</v>
      </c>
      <c r="L147" s="197" t="n">
        <v>58</v>
      </c>
      <c r="M147" s="197" t="n">
        <v>14</v>
      </c>
      <c r="N147" s="197" t="n">
        <v>1</v>
      </c>
      <c r="O147" s="209" t="n">
        <v>22</v>
      </c>
      <c r="P147" s="197"/>
      <c r="Q147" s="197"/>
      <c r="R147" s="197"/>
    </row>
    <row r="148" customFormat="false" ht="12.8" hidden="false" customHeight="false" outlineLevel="0" collapsed="false">
      <c r="A148" s="207" t="n">
        <v>5377</v>
      </c>
      <c r="B148" s="208" t="s">
        <v>168</v>
      </c>
      <c r="C148" s="208" t="n">
        <v>23</v>
      </c>
      <c r="D148" s="208" t="n">
        <v>60</v>
      </c>
      <c r="E148" s="208"/>
      <c r="F148" s="208"/>
      <c r="G148" s="208"/>
      <c r="H148" s="208" t="n">
        <v>15</v>
      </c>
      <c r="I148" s="208" t="n">
        <v>5</v>
      </c>
      <c r="J148" s="208" t="n">
        <v>23</v>
      </c>
      <c r="K148" s="208" t="n">
        <v>4</v>
      </c>
      <c r="L148" s="197"/>
      <c r="M148" s="197"/>
      <c r="N148" s="197"/>
      <c r="O148" s="209"/>
      <c r="P148" s="197"/>
      <c r="Q148" s="197"/>
      <c r="R148" s="197"/>
    </row>
    <row r="149" customFormat="false" ht="12.8" hidden="false" customHeight="false" outlineLevel="0" collapsed="false">
      <c r="A149" s="211" t="n">
        <v>5378</v>
      </c>
      <c r="B149" s="208" t="s">
        <v>168</v>
      </c>
      <c r="C149" s="208" t="n">
        <v>24</v>
      </c>
      <c r="D149" s="208" t="n">
        <v>58</v>
      </c>
      <c r="E149" s="208"/>
      <c r="F149" s="208"/>
      <c r="G149" s="208"/>
      <c r="H149" s="208" t="n">
        <v>15</v>
      </c>
      <c r="I149" s="208" t="n">
        <v>8</v>
      </c>
      <c r="J149" s="208" t="n">
        <v>24</v>
      </c>
      <c r="K149" s="208" t="n">
        <v>4</v>
      </c>
      <c r="L149" s="197"/>
      <c r="M149" s="197"/>
      <c r="N149" s="197"/>
      <c r="O149" s="209"/>
      <c r="P149" s="197"/>
      <c r="Q149" s="197"/>
      <c r="R149" s="197"/>
    </row>
    <row r="150" customFormat="false" ht="12.8" hidden="false" customHeight="false" outlineLevel="0" collapsed="false">
      <c r="A150" s="207" t="n">
        <v>5497</v>
      </c>
      <c r="B150" s="208" t="s">
        <v>168</v>
      </c>
      <c r="C150" s="208"/>
      <c r="D150" s="208"/>
      <c r="E150" s="208" t="n">
        <v>24</v>
      </c>
      <c r="F150" s="208" t="n">
        <v>48</v>
      </c>
      <c r="G150" s="208" t="n">
        <v>45</v>
      </c>
      <c r="H150" s="208" t="n">
        <v>15</v>
      </c>
      <c r="I150" s="208" t="n">
        <v>7</v>
      </c>
      <c r="J150" s="208" t="n">
        <v>22</v>
      </c>
      <c r="K150" s="208" t="n">
        <v>4</v>
      </c>
      <c r="L150" s="197"/>
      <c r="M150" s="197"/>
      <c r="N150" s="197"/>
      <c r="O150" s="209"/>
      <c r="P150" s="197"/>
      <c r="Q150" s="197"/>
      <c r="R150" s="197"/>
    </row>
    <row r="151" customFormat="false" ht="12.8" hidden="false" customHeight="false" outlineLevel="0" collapsed="false">
      <c r="A151" s="207" t="n">
        <v>5498</v>
      </c>
      <c r="B151" s="208" t="s">
        <v>168</v>
      </c>
      <c r="C151" s="208"/>
      <c r="D151" s="208"/>
      <c r="E151" s="208" t="n">
        <v>20</v>
      </c>
      <c r="F151" s="208" t="n">
        <v>48</v>
      </c>
      <c r="G151" s="208" t="n">
        <v>45</v>
      </c>
      <c r="H151" s="208" t="n">
        <v>14</v>
      </c>
      <c r="I151" s="208" t="n">
        <v>1</v>
      </c>
      <c r="J151" s="208" t="n">
        <v>21</v>
      </c>
      <c r="K151" s="208" t="n">
        <v>4</v>
      </c>
      <c r="L151" s="197"/>
      <c r="M151" s="197"/>
      <c r="N151" s="197"/>
      <c r="O151" s="209"/>
      <c r="P151" s="197"/>
      <c r="Q151" s="197"/>
      <c r="R151" s="197"/>
    </row>
    <row r="152" customFormat="false" ht="12.8" hidden="false" customHeight="false" outlineLevel="0" collapsed="false">
      <c r="A152" s="207" t="n">
        <v>5499</v>
      </c>
      <c r="B152" s="208" t="s">
        <v>168</v>
      </c>
      <c r="C152" s="208"/>
      <c r="D152" s="208"/>
      <c r="E152" s="208" t="n">
        <v>24</v>
      </c>
      <c r="F152" s="208" t="n">
        <v>48</v>
      </c>
      <c r="G152" s="208" t="n">
        <v>45</v>
      </c>
      <c r="H152" s="208" t="n">
        <v>14</v>
      </c>
      <c r="I152" s="208" t="n">
        <v>1</v>
      </c>
      <c r="J152" s="208" t="n">
        <v>21</v>
      </c>
      <c r="K152" s="208" t="n">
        <v>4</v>
      </c>
      <c r="L152" s="197"/>
      <c r="M152" s="197"/>
      <c r="N152" s="197"/>
      <c r="O152" s="209"/>
      <c r="P152" s="197"/>
      <c r="Q152" s="197"/>
      <c r="R152" s="197"/>
    </row>
    <row r="153" customFormat="false" ht="12.8" hidden="false" customHeight="false" outlineLevel="0" collapsed="false">
      <c r="A153" s="207" t="n">
        <v>5949</v>
      </c>
      <c r="B153" s="208" t="s">
        <v>168</v>
      </c>
      <c r="C153" s="208"/>
      <c r="D153" s="208"/>
      <c r="E153" s="208" t="n">
        <v>23</v>
      </c>
      <c r="F153" s="208" t="n">
        <v>48</v>
      </c>
      <c r="G153" s="208" t="n">
        <v>52</v>
      </c>
      <c r="H153" s="208" t="n">
        <v>14</v>
      </c>
      <c r="I153" s="208" t="n">
        <v>1</v>
      </c>
      <c r="J153" s="208" t="n">
        <v>23</v>
      </c>
      <c r="K153" s="208" t="n">
        <v>4</v>
      </c>
      <c r="L153" s="197"/>
      <c r="M153" s="197"/>
      <c r="N153" s="197"/>
      <c r="O153" s="209"/>
      <c r="P153" s="197"/>
      <c r="Q153" s="197"/>
      <c r="R153" s="197"/>
    </row>
    <row r="154" customFormat="false" ht="12.8" hidden="false" customHeight="false" outlineLevel="0" collapsed="false">
      <c r="A154" s="207" t="n">
        <v>5968</v>
      </c>
      <c r="B154" s="208" t="s">
        <v>168</v>
      </c>
      <c r="C154" s="208"/>
      <c r="D154" s="208"/>
      <c r="E154" s="208" t="n">
        <v>23</v>
      </c>
      <c r="F154" s="208" t="n">
        <v>48</v>
      </c>
      <c r="G154" s="208" t="n">
        <v>48</v>
      </c>
      <c r="H154" s="208" t="n">
        <v>14</v>
      </c>
      <c r="I154" s="208" t="n">
        <v>1</v>
      </c>
      <c r="J154" s="208" t="n">
        <v>23</v>
      </c>
      <c r="K154" s="208" t="n">
        <v>4</v>
      </c>
      <c r="L154" s="197"/>
      <c r="M154" s="197"/>
      <c r="N154" s="197"/>
      <c r="O154" s="209"/>
      <c r="P154" s="197"/>
      <c r="Q154" s="197"/>
      <c r="R154" s="197"/>
    </row>
    <row r="155" customFormat="false" ht="12.8" hidden="false" customHeight="false" outlineLevel="0" collapsed="false">
      <c r="A155" s="207" t="n">
        <v>5969</v>
      </c>
      <c r="B155" s="208" t="s">
        <v>168</v>
      </c>
      <c r="C155" s="208"/>
      <c r="D155" s="208"/>
      <c r="E155" s="208" t="n">
        <v>23</v>
      </c>
      <c r="F155" s="208" t="n">
        <v>48</v>
      </c>
      <c r="G155" s="208" t="n">
        <v>48</v>
      </c>
      <c r="H155" s="208" t="n">
        <v>14</v>
      </c>
      <c r="I155" s="208" t="n">
        <v>1</v>
      </c>
      <c r="J155" s="208" t="n">
        <v>23</v>
      </c>
      <c r="K155" s="208" t="n">
        <v>4</v>
      </c>
      <c r="L155" s="197"/>
      <c r="M155" s="197"/>
      <c r="N155" s="197"/>
      <c r="O155" s="209"/>
      <c r="P155" s="197"/>
      <c r="Q155" s="197"/>
      <c r="R155" s="197"/>
    </row>
    <row r="156" customFormat="false" ht="12.8" hidden="false" customHeight="false" outlineLevel="0" collapsed="false">
      <c r="A156" s="207" t="n">
        <v>6171</v>
      </c>
      <c r="B156" s="208" t="s">
        <v>170</v>
      </c>
      <c r="C156" s="208"/>
      <c r="D156" s="208"/>
      <c r="E156" s="208" t="n">
        <v>30</v>
      </c>
      <c r="F156" s="208" t="n">
        <v>54</v>
      </c>
      <c r="G156" s="208" t="n">
        <v>50</v>
      </c>
      <c r="H156" s="208" t="n">
        <v>12</v>
      </c>
      <c r="I156" s="208" t="n">
        <v>0</v>
      </c>
      <c r="J156" s="208" t="n">
        <v>22</v>
      </c>
      <c r="K156" s="208" t="n">
        <v>4</v>
      </c>
      <c r="L156" s="197"/>
      <c r="M156" s="197"/>
      <c r="N156" s="197"/>
      <c r="O156" s="209"/>
      <c r="P156" s="197"/>
      <c r="Q156" s="197"/>
      <c r="R156" s="197"/>
    </row>
    <row r="157" customFormat="false" ht="12.8" hidden="false" customHeight="false" outlineLevel="0" collapsed="false">
      <c r="A157" s="207" t="n">
        <v>6452</v>
      </c>
      <c r="B157" s="208" t="s">
        <v>171</v>
      </c>
      <c r="C157" s="208"/>
      <c r="D157" s="208"/>
      <c r="E157" s="208" t="n">
        <v>13</v>
      </c>
      <c r="F157" s="208" t="n">
        <v>26</v>
      </c>
      <c r="G157" s="208" t="n">
        <v>22</v>
      </c>
      <c r="H157" s="208" t="n">
        <v>9</v>
      </c>
      <c r="I157" s="208" t="n">
        <v>7</v>
      </c>
      <c r="J157" s="208" t="n">
        <v>13</v>
      </c>
      <c r="K157" s="208" t="n">
        <v>2</v>
      </c>
      <c r="L157" s="197"/>
      <c r="M157" s="197"/>
      <c r="N157" s="197"/>
      <c r="O157" s="209"/>
      <c r="P157" s="197"/>
      <c r="Q157" s="197"/>
      <c r="R157" s="197"/>
    </row>
    <row r="158" customFormat="false" ht="12.8" hidden="false" customHeight="false" outlineLevel="0" collapsed="false">
      <c r="A158" s="207" t="n">
        <v>6456</v>
      </c>
      <c r="B158" s="208" t="s">
        <v>172</v>
      </c>
      <c r="C158" s="208"/>
      <c r="D158" s="208"/>
      <c r="E158" s="208" t="n">
        <v>14</v>
      </c>
      <c r="F158" s="208" t="n">
        <v>26</v>
      </c>
      <c r="G158" s="208" t="n">
        <v>23</v>
      </c>
      <c r="H158" s="208" t="n">
        <v>9</v>
      </c>
      <c r="I158" s="208" t="n">
        <v>6</v>
      </c>
      <c r="J158" s="208" t="n">
        <v>13</v>
      </c>
      <c r="K158" s="208" t="n">
        <v>2</v>
      </c>
      <c r="L158" s="197"/>
      <c r="M158" s="197"/>
      <c r="N158" s="197"/>
      <c r="O158" s="209"/>
      <c r="P158" s="197"/>
      <c r="Q158" s="197"/>
      <c r="R158" s="197"/>
    </row>
    <row r="159" customFormat="false" ht="12.8" hidden="false" customHeight="false" outlineLevel="0" collapsed="false">
      <c r="A159" s="207" t="n">
        <v>6634</v>
      </c>
      <c r="B159" s="208" t="s">
        <v>173</v>
      </c>
      <c r="C159" s="208" t="n">
        <v>26</v>
      </c>
      <c r="D159" s="208" t="n">
        <v>55</v>
      </c>
      <c r="E159" s="208"/>
      <c r="F159" s="208"/>
      <c r="G159" s="208"/>
      <c r="H159" s="208" t="n">
        <v>13</v>
      </c>
      <c r="I159" s="208" t="n">
        <v>5</v>
      </c>
      <c r="J159" s="208" t="n">
        <v>26</v>
      </c>
      <c r="K159" s="208" t="n">
        <v>4</v>
      </c>
      <c r="L159" s="197"/>
      <c r="M159" s="197"/>
      <c r="N159" s="197"/>
      <c r="O159" s="209"/>
      <c r="P159" s="197"/>
      <c r="Q159" s="197"/>
      <c r="R159" s="197"/>
    </row>
    <row r="160" customFormat="false" ht="12.8" hidden="false" customHeight="false" outlineLevel="0" collapsed="false">
      <c r="A160" s="207" t="n">
        <v>6635</v>
      </c>
      <c r="B160" s="208" t="s">
        <v>173</v>
      </c>
      <c r="C160" s="208" t="n">
        <v>26</v>
      </c>
      <c r="D160" s="208" t="n">
        <v>55</v>
      </c>
      <c r="E160" s="208"/>
      <c r="F160" s="208"/>
      <c r="G160" s="208"/>
      <c r="H160" s="208" t="n">
        <v>13</v>
      </c>
      <c r="I160" s="208" t="n">
        <v>5</v>
      </c>
      <c r="J160" s="208" t="n">
        <v>26</v>
      </c>
      <c r="K160" s="208" t="n">
        <v>4</v>
      </c>
      <c r="L160" s="197"/>
      <c r="M160" s="197"/>
      <c r="N160" s="197"/>
      <c r="O160" s="209"/>
      <c r="P160" s="197"/>
      <c r="Q160" s="197"/>
      <c r="R160" s="197"/>
    </row>
    <row r="161" customFormat="false" ht="12.8" hidden="false" customHeight="false" outlineLevel="0" collapsed="false">
      <c r="A161" s="207" t="n">
        <v>6636</v>
      </c>
      <c r="B161" s="208" t="s">
        <v>173</v>
      </c>
      <c r="C161" s="208" t="n">
        <v>26</v>
      </c>
      <c r="D161" s="208" t="n">
        <v>55</v>
      </c>
      <c r="E161" s="208"/>
      <c r="F161" s="208"/>
      <c r="G161" s="208"/>
      <c r="H161" s="208" t="n">
        <v>13</v>
      </c>
      <c r="I161" s="208" t="n">
        <v>5</v>
      </c>
      <c r="J161" s="208" t="n">
        <v>26</v>
      </c>
      <c r="K161" s="208" t="n">
        <v>4</v>
      </c>
      <c r="L161" s="197"/>
      <c r="M161" s="197"/>
      <c r="N161" s="197"/>
      <c r="O161" s="209"/>
      <c r="P161" s="197"/>
      <c r="Q161" s="197"/>
      <c r="R161" s="197"/>
    </row>
    <row r="162" customFormat="false" ht="12.8" hidden="false" customHeight="false" outlineLevel="0" collapsed="false">
      <c r="A162" s="207" t="n">
        <v>6637</v>
      </c>
      <c r="B162" s="208" t="s">
        <v>173</v>
      </c>
      <c r="C162" s="208" t="n">
        <v>26</v>
      </c>
      <c r="D162" s="208" t="n">
        <v>55</v>
      </c>
      <c r="E162" s="208"/>
      <c r="F162" s="208"/>
      <c r="G162" s="208"/>
      <c r="H162" s="208" t="n">
        <v>13</v>
      </c>
      <c r="I162" s="208" t="n">
        <v>5</v>
      </c>
      <c r="J162" s="208" t="n">
        <v>26</v>
      </c>
      <c r="K162" s="208" t="n">
        <v>4</v>
      </c>
      <c r="L162" s="197"/>
      <c r="M162" s="197"/>
      <c r="N162" s="197"/>
      <c r="O162" s="209"/>
      <c r="P162" s="197"/>
      <c r="Q162" s="197"/>
      <c r="R162" s="197"/>
    </row>
    <row r="163" customFormat="false" ht="12.8" hidden="false" customHeight="false" outlineLevel="0" collapsed="false">
      <c r="A163" s="207" t="n">
        <v>6638</v>
      </c>
      <c r="B163" s="208" t="s">
        <v>173</v>
      </c>
      <c r="C163" s="208" t="n">
        <v>26</v>
      </c>
      <c r="D163" s="208" t="n">
        <v>55</v>
      </c>
      <c r="E163" s="208"/>
      <c r="F163" s="208"/>
      <c r="G163" s="208"/>
      <c r="H163" s="208" t="n">
        <v>13</v>
      </c>
      <c r="I163" s="208" t="n">
        <v>5</v>
      </c>
      <c r="J163" s="208" t="n">
        <v>26</v>
      </c>
      <c r="K163" s="208" t="n">
        <v>4</v>
      </c>
      <c r="L163" s="197"/>
      <c r="M163" s="197"/>
      <c r="N163" s="197"/>
      <c r="O163" s="209"/>
      <c r="P163" s="197"/>
      <c r="Q163" s="197"/>
      <c r="R163" s="197"/>
    </row>
    <row r="164" customFormat="false" ht="12.8" hidden="false" customHeight="false" outlineLevel="0" collapsed="false">
      <c r="A164" s="207" t="n">
        <v>6641</v>
      </c>
      <c r="B164" s="208" t="s">
        <v>173</v>
      </c>
      <c r="C164" s="208"/>
      <c r="D164" s="208"/>
      <c r="E164" s="208" t="n">
        <v>21</v>
      </c>
      <c r="F164" s="208" t="n">
        <v>55</v>
      </c>
      <c r="G164" s="208" t="n">
        <v>45</v>
      </c>
      <c r="H164" s="208" t="n">
        <v>12</v>
      </c>
      <c r="I164" s="208" t="n">
        <v>0</v>
      </c>
      <c r="J164" s="208" t="n">
        <v>18</v>
      </c>
      <c r="K164" s="208" t="n">
        <v>4</v>
      </c>
      <c r="L164" s="197"/>
      <c r="M164" s="197"/>
      <c r="N164" s="197"/>
      <c r="O164" s="209"/>
      <c r="P164" s="197"/>
      <c r="Q164" s="197"/>
      <c r="R164" s="197"/>
    </row>
    <row r="165" customFormat="false" ht="12.8" hidden="false" customHeight="false" outlineLevel="0" collapsed="false">
      <c r="A165" s="207" t="n">
        <v>6645</v>
      </c>
      <c r="B165" s="208" t="s">
        <v>174</v>
      </c>
      <c r="C165" s="208" t="n">
        <v>25</v>
      </c>
      <c r="D165" s="208" t="n">
        <v>58</v>
      </c>
      <c r="E165" s="208"/>
      <c r="F165" s="208"/>
      <c r="G165" s="208"/>
      <c r="H165" s="208" t="n">
        <v>13</v>
      </c>
      <c r="I165" s="208" t="n">
        <v>1</v>
      </c>
      <c r="J165" s="208" t="n">
        <v>25</v>
      </c>
      <c r="K165" s="208" t="n">
        <v>4</v>
      </c>
      <c r="L165" s="197"/>
      <c r="M165" s="197"/>
      <c r="N165" s="197"/>
      <c r="O165" s="209"/>
      <c r="P165" s="197"/>
      <c r="Q165" s="197"/>
      <c r="R165" s="197"/>
    </row>
    <row r="166" customFormat="false" ht="12.8" hidden="false" customHeight="false" outlineLevel="0" collapsed="false">
      <c r="A166" s="207" t="n">
        <v>6650</v>
      </c>
      <c r="B166" s="208" t="s">
        <v>173</v>
      </c>
      <c r="C166" s="208"/>
      <c r="D166" s="208"/>
      <c r="E166" s="208" t="n">
        <v>23</v>
      </c>
      <c r="F166" s="208" t="n">
        <v>55</v>
      </c>
      <c r="G166" s="208" t="n">
        <v>45</v>
      </c>
      <c r="H166" s="208" t="n">
        <v>12</v>
      </c>
      <c r="I166" s="208" t="n">
        <v>0</v>
      </c>
      <c r="J166" s="208" t="n">
        <v>18</v>
      </c>
      <c r="K166" s="208" t="n">
        <v>4</v>
      </c>
      <c r="L166" s="197"/>
      <c r="M166" s="197"/>
      <c r="N166" s="197"/>
      <c r="O166" s="209"/>
      <c r="P166" s="197"/>
      <c r="Q166" s="197"/>
      <c r="R166" s="197"/>
    </row>
    <row r="167" customFormat="false" ht="12.8" hidden="false" customHeight="false" outlineLevel="0" collapsed="false">
      <c r="A167" s="207" t="n">
        <v>6651</v>
      </c>
      <c r="B167" s="208" t="s">
        <v>173</v>
      </c>
      <c r="C167" s="208" t="n">
        <v>26</v>
      </c>
      <c r="D167" s="208" t="n">
        <v>55</v>
      </c>
      <c r="E167" s="208"/>
      <c r="F167" s="208"/>
      <c r="G167" s="208"/>
      <c r="H167" s="208" t="n">
        <v>13</v>
      </c>
      <c r="I167" s="208" t="n">
        <v>5</v>
      </c>
      <c r="J167" s="208" t="n">
        <v>25</v>
      </c>
      <c r="K167" s="208" t="n">
        <v>4</v>
      </c>
      <c r="L167" s="197"/>
      <c r="M167" s="197"/>
      <c r="N167" s="197"/>
      <c r="O167" s="209"/>
      <c r="P167" s="197"/>
      <c r="Q167" s="197"/>
      <c r="R167" s="197"/>
    </row>
    <row r="168" customFormat="false" ht="12.8" hidden="false" customHeight="false" outlineLevel="0" collapsed="false">
      <c r="A168" s="207" t="n">
        <v>6653</v>
      </c>
      <c r="B168" s="208" t="s">
        <v>173</v>
      </c>
      <c r="C168" s="208" t="n">
        <v>26</v>
      </c>
      <c r="D168" s="208" t="n">
        <v>55</v>
      </c>
      <c r="E168" s="208"/>
      <c r="F168" s="208"/>
      <c r="G168" s="208"/>
      <c r="H168" s="208" t="n">
        <v>13</v>
      </c>
      <c r="I168" s="208" t="n">
        <v>5</v>
      </c>
      <c r="J168" s="208" t="n">
        <v>26</v>
      </c>
      <c r="K168" s="208" t="n">
        <v>4</v>
      </c>
      <c r="L168" s="197"/>
      <c r="M168" s="197"/>
      <c r="N168" s="197"/>
      <c r="O168" s="209"/>
      <c r="P168" s="197"/>
      <c r="Q168" s="197"/>
      <c r="R168" s="197"/>
    </row>
    <row r="169" customFormat="false" ht="12.8" hidden="false" customHeight="false" outlineLevel="0" collapsed="false">
      <c r="A169" s="207" t="n">
        <v>6654</v>
      </c>
      <c r="B169" s="208" t="s">
        <v>173</v>
      </c>
      <c r="C169" s="208" t="n">
        <v>26</v>
      </c>
      <c r="D169" s="208" t="n">
        <v>55</v>
      </c>
      <c r="E169" s="208"/>
      <c r="F169" s="208"/>
      <c r="G169" s="208"/>
      <c r="H169" s="208" t="n">
        <v>13</v>
      </c>
      <c r="I169" s="208" t="n">
        <v>5</v>
      </c>
      <c r="J169" s="208" t="n">
        <v>26</v>
      </c>
      <c r="K169" s="208" t="n">
        <v>4</v>
      </c>
      <c r="L169" s="197"/>
      <c r="M169" s="197"/>
      <c r="N169" s="197"/>
      <c r="O169" s="209"/>
      <c r="P169" s="197"/>
      <c r="Q169" s="197"/>
      <c r="R169" s="197"/>
    </row>
    <row r="170" customFormat="false" ht="12.8" hidden="false" customHeight="false" outlineLevel="0" collapsed="false">
      <c r="A170" s="207" t="n">
        <v>6655</v>
      </c>
      <c r="B170" s="208" t="s">
        <v>174</v>
      </c>
      <c r="C170" s="208" t="n">
        <v>25</v>
      </c>
      <c r="D170" s="208" t="n">
        <v>55</v>
      </c>
      <c r="E170" s="208"/>
      <c r="F170" s="208"/>
      <c r="G170" s="208"/>
      <c r="H170" s="208" t="n">
        <v>13</v>
      </c>
      <c r="I170" s="208" t="n">
        <v>5</v>
      </c>
      <c r="J170" s="208" t="n">
        <v>25</v>
      </c>
      <c r="K170" s="208" t="n">
        <v>4</v>
      </c>
      <c r="L170" s="197"/>
      <c r="M170" s="197"/>
      <c r="N170" s="197"/>
      <c r="O170" s="209"/>
      <c r="P170" s="197"/>
      <c r="Q170" s="197"/>
      <c r="R170" s="197"/>
    </row>
    <row r="171" customFormat="false" ht="12.8" hidden="false" customHeight="false" outlineLevel="0" collapsed="false">
      <c r="A171" s="207" t="n">
        <v>6657</v>
      </c>
      <c r="B171" s="208" t="s">
        <v>173</v>
      </c>
      <c r="C171" s="208" t="n">
        <v>24</v>
      </c>
      <c r="D171" s="208" t="n">
        <v>55</v>
      </c>
      <c r="E171" s="208"/>
      <c r="F171" s="208"/>
      <c r="G171" s="208"/>
      <c r="H171" s="208" t="n">
        <v>13</v>
      </c>
      <c r="I171" s="208" t="n">
        <v>5</v>
      </c>
      <c r="J171" s="208" t="n">
        <v>24</v>
      </c>
      <c r="K171" s="208" t="n">
        <v>4</v>
      </c>
      <c r="L171" s="197"/>
      <c r="M171" s="197"/>
      <c r="N171" s="197"/>
      <c r="O171" s="209"/>
      <c r="P171" s="197"/>
      <c r="Q171" s="197"/>
      <c r="R171" s="197"/>
    </row>
    <row r="172" customFormat="false" ht="12.8" hidden="false" customHeight="false" outlineLevel="0" collapsed="false">
      <c r="A172" s="207" t="n">
        <v>6664</v>
      </c>
      <c r="B172" s="208" t="s">
        <v>175</v>
      </c>
      <c r="C172" s="208"/>
      <c r="D172" s="208"/>
      <c r="E172" s="208" t="n">
        <v>35</v>
      </c>
      <c r="F172" s="208" t="n">
        <v>59</v>
      </c>
      <c r="G172" s="208" t="n">
        <v>50</v>
      </c>
      <c r="H172" s="208" t="n">
        <v>15</v>
      </c>
      <c r="I172" s="208" t="n">
        <v>1</v>
      </c>
      <c r="J172" s="208" t="n">
        <v>32</v>
      </c>
      <c r="K172" s="208" t="n">
        <v>4</v>
      </c>
      <c r="L172" s="197"/>
      <c r="M172" s="197"/>
      <c r="N172" s="197"/>
      <c r="O172" s="209"/>
      <c r="P172" s="197"/>
      <c r="Q172" s="197"/>
      <c r="R172" s="197"/>
    </row>
    <row r="173" customFormat="false" ht="12.8" hidden="false" customHeight="false" outlineLevel="0" collapsed="false">
      <c r="A173" s="207" t="n">
        <v>6666</v>
      </c>
      <c r="B173" s="208" t="s">
        <v>173</v>
      </c>
      <c r="C173" s="208" t="n">
        <v>18</v>
      </c>
      <c r="D173" s="208" t="n">
        <v>55</v>
      </c>
      <c r="E173" s="208"/>
      <c r="F173" s="208"/>
      <c r="G173" s="208"/>
      <c r="H173" s="208" t="n">
        <v>12</v>
      </c>
      <c r="I173" s="208" t="n">
        <v>0</v>
      </c>
      <c r="J173" s="208" t="n">
        <v>18</v>
      </c>
      <c r="K173" s="208" t="n">
        <v>4</v>
      </c>
      <c r="L173" s="197"/>
      <c r="M173" s="197"/>
      <c r="N173" s="197"/>
      <c r="O173" s="209"/>
      <c r="P173" s="197"/>
      <c r="Q173" s="197"/>
      <c r="R173" s="197"/>
    </row>
    <row r="174" customFormat="false" ht="12.8" hidden="false" customHeight="false" outlineLevel="0" collapsed="false">
      <c r="A174" s="207" t="n">
        <v>6667</v>
      </c>
      <c r="B174" s="208" t="s">
        <v>173</v>
      </c>
      <c r="C174" s="208" t="n">
        <v>26</v>
      </c>
      <c r="D174" s="208" t="n">
        <v>55</v>
      </c>
      <c r="E174" s="208"/>
      <c r="F174" s="208"/>
      <c r="G174" s="208"/>
      <c r="H174" s="208" t="n">
        <v>13</v>
      </c>
      <c r="I174" s="208" t="n">
        <v>5</v>
      </c>
      <c r="J174" s="208" t="n">
        <v>26</v>
      </c>
      <c r="K174" s="208" t="n">
        <v>4</v>
      </c>
      <c r="L174" s="197"/>
      <c r="M174" s="197"/>
      <c r="N174" s="197"/>
      <c r="O174" s="209"/>
      <c r="P174" s="197"/>
      <c r="Q174" s="197"/>
      <c r="R174" s="197"/>
    </row>
    <row r="175" customFormat="false" ht="12.8" hidden="false" customHeight="false" outlineLevel="0" collapsed="false">
      <c r="A175" s="207" t="n">
        <v>6861</v>
      </c>
      <c r="B175" s="208" t="s">
        <v>176</v>
      </c>
      <c r="C175" s="208" t="n">
        <v>69</v>
      </c>
      <c r="D175" s="208" t="n">
        <v>200</v>
      </c>
      <c r="E175" s="208"/>
      <c r="F175" s="208"/>
      <c r="G175" s="208"/>
      <c r="H175" s="208" t="n">
        <v>30</v>
      </c>
      <c r="I175" s="208" t="n">
        <v>1</v>
      </c>
      <c r="J175" s="208" t="n">
        <v>69</v>
      </c>
      <c r="K175" s="208" t="n">
        <v>12</v>
      </c>
      <c r="L175" s="197"/>
      <c r="M175" s="197"/>
      <c r="N175" s="197"/>
      <c r="O175" s="209"/>
      <c r="P175" s="197"/>
      <c r="Q175" s="197"/>
      <c r="R175" s="197"/>
    </row>
    <row r="176" customFormat="false" ht="12.8" hidden="false" customHeight="false" outlineLevel="0" collapsed="false">
      <c r="A176" s="207" t="n">
        <v>7350</v>
      </c>
      <c r="B176" s="208" t="s">
        <v>177</v>
      </c>
      <c r="C176" s="208"/>
      <c r="D176" s="208"/>
      <c r="E176" s="208" t="n">
        <v>13</v>
      </c>
      <c r="F176" s="208" t="n">
        <v>26</v>
      </c>
      <c r="G176" s="208" t="n">
        <v>20</v>
      </c>
      <c r="H176" s="208" t="n">
        <v>9</v>
      </c>
      <c r="I176" s="208" t="n">
        <v>4</v>
      </c>
      <c r="J176" s="208" t="n">
        <v>11</v>
      </c>
      <c r="K176" s="208" t="n">
        <v>2</v>
      </c>
      <c r="L176" s="197"/>
      <c r="M176" s="197"/>
      <c r="N176" s="197"/>
      <c r="O176" s="209"/>
      <c r="P176" s="197"/>
      <c r="Q176" s="197"/>
      <c r="R176" s="197"/>
    </row>
    <row r="177" customFormat="false" ht="12.8" hidden="false" customHeight="false" outlineLevel="0" collapsed="false">
      <c r="A177" s="207" t="n">
        <v>7351</v>
      </c>
      <c r="B177" s="208" t="s">
        <v>177</v>
      </c>
      <c r="C177" s="208"/>
      <c r="D177" s="208"/>
      <c r="E177" s="208" t="n">
        <v>12</v>
      </c>
      <c r="F177" s="208" t="n">
        <v>28</v>
      </c>
      <c r="G177" s="208" t="n">
        <v>20</v>
      </c>
      <c r="H177" s="208" t="n">
        <v>10</v>
      </c>
      <c r="I177" s="208" t="n">
        <v>3</v>
      </c>
      <c r="J177" s="208" t="n">
        <v>13</v>
      </c>
      <c r="K177" s="208" t="n">
        <v>2</v>
      </c>
      <c r="L177" s="197"/>
      <c r="M177" s="197"/>
      <c r="N177" s="197"/>
      <c r="O177" s="209"/>
      <c r="P177" s="197"/>
      <c r="Q177" s="197"/>
      <c r="R177" s="197"/>
    </row>
    <row r="178" customFormat="false" ht="12.8" hidden="false" customHeight="false" outlineLevel="0" collapsed="false">
      <c r="A178" s="207" t="n">
        <v>7355</v>
      </c>
      <c r="B178" s="208" t="s">
        <v>177</v>
      </c>
      <c r="C178" s="208"/>
      <c r="D178" s="208"/>
      <c r="E178" s="208" t="n">
        <v>12</v>
      </c>
      <c r="F178" s="208" t="n">
        <v>28</v>
      </c>
      <c r="G178" s="208" t="n">
        <v>20</v>
      </c>
      <c r="H178" s="208" t="n">
        <v>8</v>
      </c>
      <c r="I178" s="208" t="n">
        <v>8</v>
      </c>
      <c r="J178" s="208" t="n">
        <v>13</v>
      </c>
      <c r="K178" s="208" t="n">
        <v>2</v>
      </c>
      <c r="L178" s="197"/>
      <c r="M178" s="197"/>
      <c r="N178" s="197"/>
      <c r="O178" s="209"/>
      <c r="P178" s="197"/>
      <c r="Q178" s="197"/>
      <c r="R178" s="197"/>
    </row>
    <row r="179" customFormat="false" ht="12.8" hidden="false" customHeight="false" outlineLevel="0" collapsed="false">
      <c r="A179" s="207" t="n">
        <v>7460</v>
      </c>
      <c r="B179" s="208" t="s">
        <v>177</v>
      </c>
      <c r="C179" s="208"/>
      <c r="D179" s="208"/>
      <c r="E179" s="208" t="n">
        <v>12</v>
      </c>
      <c r="F179" s="208" t="n">
        <v>26</v>
      </c>
      <c r="G179" s="208" t="n">
        <v>20</v>
      </c>
      <c r="H179" s="208" t="n">
        <v>10</v>
      </c>
      <c r="I179" s="208" t="n">
        <v>3</v>
      </c>
      <c r="J179" s="208" t="n">
        <v>13</v>
      </c>
      <c r="K179" s="208" t="n">
        <v>2</v>
      </c>
      <c r="L179" s="197"/>
      <c r="M179" s="197"/>
      <c r="N179" s="197"/>
      <c r="O179" s="209"/>
      <c r="P179" s="197"/>
      <c r="Q179" s="197"/>
      <c r="R179" s="197"/>
    </row>
    <row r="180" customFormat="false" ht="12.8" hidden="false" customHeight="false" outlineLevel="0" collapsed="false">
      <c r="A180" s="207" t="n">
        <v>7654</v>
      </c>
      <c r="B180" s="208" t="s">
        <v>178</v>
      </c>
      <c r="C180" s="208" t="n">
        <v>54</v>
      </c>
      <c r="D180" s="208" t="n">
        <v>54</v>
      </c>
      <c r="E180" s="208"/>
      <c r="F180" s="208"/>
      <c r="G180" s="208"/>
      <c r="H180" s="208" t="n">
        <v>26</v>
      </c>
      <c r="I180" s="208" t="n">
        <v>8</v>
      </c>
      <c r="J180" s="208" t="n">
        <v>49</v>
      </c>
      <c r="K180" s="208" t="n">
        <v>4</v>
      </c>
      <c r="L180" s="197"/>
      <c r="M180" s="197"/>
      <c r="N180" s="197"/>
      <c r="O180" s="209"/>
      <c r="P180" s="197"/>
      <c r="Q180" s="197"/>
      <c r="R180" s="197"/>
    </row>
    <row r="181" customFormat="false" ht="12.8" hidden="false" customHeight="false" outlineLevel="0" collapsed="false">
      <c r="A181" s="207" t="n">
        <v>7833</v>
      </c>
      <c r="B181" s="208" t="s">
        <v>177</v>
      </c>
      <c r="C181" s="208"/>
      <c r="D181" s="208"/>
      <c r="E181" s="208" t="n">
        <v>26</v>
      </c>
      <c r="F181" s="208" t="n">
        <v>54</v>
      </c>
      <c r="G181" s="208" t="n">
        <v>45</v>
      </c>
      <c r="H181" s="208" t="n">
        <v>17</v>
      </c>
      <c r="I181" s="208" t="n">
        <v>0</v>
      </c>
      <c r="J181" s="208" t="n">
        <v>24</v>
      </c>
      <c r="K181" s="208" t="n">
        <v>4</v>
      </c>
      <c r="L181" s="197"/>
      <c r="M181" s="197"/>
      <c r="N181" s="197"/>
      <c r="O181" s="209"/>
      <c r="P181" s="197"/>
      <c r="Q181" s="197"/>
      <c r="R181" s="197"/>
    </row>
    <row r="182" customFormat="false" ht="12.8" hidden="false" customHeight="false" outlineLevel="0" collapsed="false">
      <c r="A182" s="207" t="n">
        <v>7836</v>
      </c>
      <c r="B182" s="208" t="s">
        <v>177</v>
      </c>
      <c r="C182" s="208"/>
      <c r="D182" s="208"/>
      <c r="E182" s="208" t="n">
        <v>26</v>
      </c>
      <c r="F182" s="208" t="n">
        <v>58</v>
      </c>
      <c r="G182" s="208" t="n">
        <v>45</v>
      </c>
      <c r="H182" s="208" t="n">
        <v>17</v>
      </c>
      <c r="I182" s="208" t="n">
        <v>0</v>
      </c>
      <c r="J182" s="208" t="n">
        <v>25</v>
      </c>
      <c r="K182" s="208" t="n">
        <v>4</v>
      </c>
      <c r="L182" s="197"/>
      <c r="M182" s="197"/>
      <c r="N182" s="197"/>
      <c r="O182" s="209"/>
      <c r="P182" s="197"/>
      <c r="Q182" s="197"/>
      <c r="R182" s="197"/>
    </row>
    <row r="183" customFormat="false" ht="12.8" hidden="false" customHeight="false" outlineLevel="0" collapsed="false">
      <c r="A183" s="207" t="n">
        <v>7837</v>
      </c>
      <c r="B183" s="208" t="s">
        <v>177</v>
      </c>
      <c r="C183" s="208"/>
      <c r="D183" s="208"/>
      <c r="E183" s="208" t="n">
        <v>26</v>
      </c>
      <c r="F183" s="208" t="n">
        <v>58</v>
      </c>
      <c r="G183" s="208" t="n">
        <v>45</v>
      </c>
      <c r="H183" s="208" t="n">
        <v>17</v>
      </c>
      <c r="I183" s="208" t="n">
        <v>0</v>
      </c>
      <c r="J183" s="208" t="n">
        <v>24</v>
      </c>
      <c r="K183" s="208" t="n">
        <v>4</v>
      </c>
      <c r="L183" s="197"/>
      <c r="M183" s="197"/>
      <c r="N183" s="197"/>
      <c r="O183" s="209"/>
      <c r="P183" s="197"/>
      <c r="Q183" s="197"/>
      <c r="R183" s="197"/>
    </row>
    <row r="184" customFormat="false" ht="12.8" hidden="false" customHeight="false" outlineLevel="0" collapsed="false">
      <c r="A184" s="207" t="n">
        <v>7840</v>
      </c>
      <c r="B184" s="208" t="s">
        <v>177</v>
      </c>
      <c r="C184" s="208"/>
      <c r="D184" s="208"/>
      <c r="E184" s="208" t="n">
        <v>26</v>
      </c>
      <c r="F184" s="208" t="n">
        <v>58</v>
      </c>
      <c r="G184" s="208" t="n">
        <v>45</v>
      </c>
      <c r="H184" s="208" t="n">
        <v>17</v>
      </c>
      <c r="I184" s="208" t="n">
        <v>0</v>
      </c>
      <c r="J184" s="208" t="n">
        <v>25</v>
      </c>
      <c r="K184" s="208" t="n">
        <v>4</v>
      </c>
      <c r="L184" s="197"/>
      <c r="M184" s="197"/>
      <c r="N184" s="197"/>
      <c r="O184" s="209"/>
      <c r="P184" s="197"/>
      <c r="Q184" s="197"/>
      <c r="R184" s="197"/>
    </row>
    <row r="185" customFormat="false" ht="12.8" hidden="false" customHeight="false" outlineLevel="0" collapsed="false">
      <c r="A185" s="207" t="n">
        <v>7841</v>
      </c>
      <c r="B185" s="208" t="s">
        <v>177</v>
      </c>
      <c r="C185" s="208"/>
      <c r="D185" s="208"/>
      <c r="E185" s="208" t="n">
        <v>26</v>
      </c>
      <c r="F185" s="208" t="n">
        <v>58</v>
      </c>
      <c r="G185" s="208" t="n">
        <v>45</v>
      </c>
      <c r="H185" s="208" t="n">
        <v>17</v>
      </c>
      <c r="I185" s="208" t="n">
        <v>0</v>
      </c>
      <c r="J185" s="208" t="n">
        <v>24</v>
      </c>
      <c r="K185" s="208" t="n">
        <v>4</v>
      </c>
      <c r="L185" s="197"/>
      <c r="M185" s="197"/>
      <c r="N185" s="197"/>
      <c r="O185" s="209"/>
      <c r="P185" s="197"/>
      <c r="Q185" s="197"/>
      <c r="R185" s="197"/>
    </row>
    <row r="186" customFormat="false" ht="12.8" hidden="false" customHeight="false" outlineLevel="0" collapsed="false">
      <c r="A186" s="207" t="n">
        <v>7843</v>
      </c>
      <c r="B186" s="208" t="s">
        <v>177</v>
      </c>
      <c r="C186" s="208"/>
      <c r="D186" s="208"/>
      <c r="E186" s="208" t="n">
        <v>26</v>
      </c>
      <c r="F186" s="208" t="n">
        <v>58</v>
      </c>
      <c r="G186" s="208" t="n">
        <v>45</v>
      </c>
      <c r="H186" s="208" t="n">
        <v>17</v>
      </c>
      <c r="I186" s="208" t="n">
        <v>0</v>
      </c>
      <c r="J186" s="208" t="n">
        <v>24</v>
      </c>
      <c r="K186" s="208" t="n">
        <v>4</v>
      </c>
      <c r="L186" s="197"/>
      <c r="M186" s="197"/>
      <c r="N186" s="197"/>
      <c r="O186" s="209"/>
      <c r="P186" s="197"/>
      <c r="Q186" s="197"/>
      <c r="R186" s="197"/>
    </row>
    <row r="187" customFormat="false" ht="12.8" hidden="false" customHeight="false" outlineLevel="0" collapsed="false">
      <c r="A187" s="207" t="n">
        <v>7844</v>
      </c>
      <c r="B187" s="208" t="s">
        <v>177</v>
      </c>
      <c r="C187" s="208"/>
      <c r="D187" s="208"/>
      <c r="E187" s="208" t="n">
        <v>26</v>
      </c>
      <c r="F187" s="208" t="n">
        <v>58</v>
      </c>
      <c r="G187" s="208" t="n">
        <v>45</v>
      </c>
      <c r="H187" s="208" t="n">
        <v>17</v>
      </c>
      <c r="I187" s="208" t="n">
        <v>0</v>
      </c>
      <c r="J187" s="208" t="n">
        <v>24</v>
      </c>
      <c r="K187" s="208" t="n">
        <v>4</v>
      </c>
      <c r="L187" s="197"/>
      <c r="M187" s="197"/>
      <c r="N187" s="197"/>
      <c r="O187" s="209"/>
      <c r="P187" s="197"/>
      <c r="Q187" s="197"/>
      <c r="R187" s="197"/>
    </row>
    <row r="188" customFormat="false" ht="12.8" hidden="false" customHeight="false" outlineLevel="0" collapsed="false">
      <c r="A188" s="207" t="n">
        <v>7845</v>
      </c>
      <c r="B188" s="208" t="s">
        <v>177</v>
      </c>
      <c r="C188" s="208"/>
      <c r="D188" s="208"/>
      <c r="E188" s="208" t="n">
        <v>30</v>
      </c>
      <c r="F188" s="208" t="n">
        <v>54</v>
      </c>
      <c r="G188" s="208" t="n">
        <v>45</v>
      </c>
      <c r="H188" s="208" t="n">
        <v>15</v>
      </c>
      <c r="I188" s="208" t="n">
        <v>7</v>
      </c>
      <c r="J188" s="208" t="n">
        <v>25</v>
      </c>
      <c r="K188" s="208" t="n">
        <v>4</v>
      </c>
      <c r="L188" s="197"/>
      <c r="M188" s="197"/>
      <c r="N188" s="197"/>
      <c r="O188" s="209"/>
      <c r="P188" s="197"/>
      <c r="Q188" s="197"/>
      <c r="R188" s="197"/>
    </row>
    <row r="189" customFormat="false" ht="12.8" hidden="false" customHeight="false" outlineLevel="0" collapsed="false">
      <c r="A189" s="207" t="n">
        <v>7846</v>
      </c>
      <c r="B189" s="208" t="s">
        <v>177</v>
      </c>
      <c r="C189" s="208"/>
      <c r="D189" s="208"/>
      <c r="E189" s="208" t="n">
        <v>30</v>
      </c>
      <c r="F189" s="208" t="n">
        <v>54</v>
      </c>
      <c r="G189" s="208" t="n">
        <v>45</v>
      </c>
      <c r="H189" s="208" t="n">
        <v>15</v>
      </c>
      <c r="I189" s="208" t="n">
        <v>7</v>
      </c>
      <c r="J189" s="208" t="n">
        <v>25</v>
      </c>
      <c r="K189" s="208" t="n">
        <v>4</v>
      </c>
      <c r="L189" s="197"/>
      <c r="M189" s="197"/>
      <c r="N189" s="197"/>
      <c r="O189" s="209"/>
      <c r="P189" s="197"/>
      <c r="Q189" s="197"/>
      <c r="R189" s="197"/>
    </row>
    <row r="190" customFormat="false" ht="12.8" hidden="false" customHeight="false" outlineLevel="0" collapsed="false">
      <c r="A190" s="207" t="n">
        <v>7848</v>
      </c>
      <c r="B190" s="208" t="s">
        <v>177</v>
      </c>
      <c r="C190" s="208"/>
      <c r="D190" s="208"/>
      <c r="E190" s="208" t="n">
        <v>26</v>
      </c>
      <c r="F190" s="208" t="n">
        <v>58</v>
      </c>
      <c r="G190" s="208" t="n">
        <v>45</v>
      </c>
      <c r="H190" s="208" t="n">
        <v>17</v>
      </c>
      <c r="I190" s="208" t="n">
        <v>0</v>
      </c>
      <c r="J190" s="208" t="n">
        <v>24</v>
      </c>
      <c r="K190" s="208" t="n">
        <v>4</v>
      </c>
      <c r="L190" s="197"/>
      <c r="M190" s="197"/>
      <c r="N190" s="197"/>
      <c r="O190" s="209"/>
      <c r="P190" s="197"/>
      <c r="Q190" s="197"/>
      <c r="R190" s="197"/>
    </row>
    <row r="191" customFormat="false" ht="12.8" hidden="false" customHeight="false" outlineLevel="0" collapsed="false">
      <c r="A191" s="207" t="n">
        <v>7849</v>
      </c>
      <c r="B191" s="208" t="s">
        <v>177</v>
      </c>
      <c r="C191" s="208"/>
      <c r="D191" s="208"/>
      <c r="E191" s="208" t="n">
        <v>27</v>
      </c>
      <c r="F191" s="208" t="n">
        <v>55</v>
      </c>
      <c r="G191" s="208" t="n">
        <v>45</v>
      </c>
      <c r="H191" s="208" t="n">
        <v>15</v>
      </c>
      <c r="I191" s="208" t="n">
        <v>0</v>
      </c>
      <c r="J191" s="208" t="n">
        <v>23</v>
      </c>
      <c r="K191" s="208" t="n">
        <v>4</v>
      </c>
      <c r="L191" s="197"/>
      <c r="M191" s="197"/>
      <c r="N191" s="197"/>
      <c r="O191" s="209"/>
      <c r="P191" s="197"/>
      <c r="Q191" s="197"/>
      <c r="R191" s="197"/>
    </row>
    <row r="192" customFormat="false" ht="12.8" hidden="false" customHeight="false" outlineLevel="0" collapsed="false">
      <c r="A192" s="207" t="n">
        <v>7852</v>
      </c>
      <c r="B192" s="208" t="s">
        <v>177</v>
      </c>
      <c r="C192" s="208"/>
      <c r="D192" s="208"/>
      <c r="E192" s="208" t="n">
        <v>24</v>
      </c>
      <c r="F192" s="208" t="n">
        <v>54</v>
      </c>
      <c r="G192" s="208" t="n">
        <v>45</v>
      </c>
      <c r="H192" s="208" t="n">
        <v>15</v>
      </c>
      <c r="I192" s="208" t="n">
        <v>3</v>
      </c>
      <c r="J192" s="208" t="n">
        <v>24</v>
      </c>
      <c r="K192" s="208" t="n">
        <v>4</v>
      </c>
      <c r="L192" s="197"/>
      <c r="M192" s="197"/>
      <c r="N192" s="197"/>
      <c r="O192" s="209"/>
      <c r="P192" s="197"/>
      <c r="Q192" s="197"/>
      <c r="R192" s="197"/>
    </row>
    <row r="193" customFormat="false" ht="12.8" hidden="false" customHeight="false" outlineLevel="0" collapsed="false">
      <c r="A193" s="207" t="n">
        <v>7855</v>
      </c>
      <c r="B193" s="208" t="s">
        <v>177</v>
      </c>
      <c r="C193" s="208"/>
      <c r="D193" s="208"/>
      <c r="E193" s="208" t="n">
        <v>26</v>
      </c>
      <c r="F193" s="208" t="n">
        <v>54</v>
      </c>
      <c r="G193" s="208" t="n">
        <v>45</v>
      </c>
      <c r="H193" s="208" t="n">
        <v>15</v>
      </c>
      <c r="I193" s="208" t="n">
        <v>3</v>
      </c>
      <c r="J193" s="208" t="n">
        <v>24</v>
      </c>
      <c r="K193" s="208" t="n">
        <v>4</v>
      </c>
      <c r="L193" s="197"/>
      <c r="M193" s="197"/>
      <c r="N193" s="197"/>
      <c r="O193" s="209"/>
      <c r="P193" s="197"/>
      <c r="Q193" s="197"/>
      <c r="R193" s="197"/>
    </row>
    <row r="194" customFormat="false" ht="12.8" hidden="false" customHeight="false" outlineLevel="0" collapsed="false">
      <c r="A194" s="207" t="n">
        <v>7856</v>
      </c>
      <c r="B194" s="208" t="s">
        <v>177</v>
      </c>
      <c r="C194" s="208"/>
      <c r="D194" s="208"/>
      <c r="E194" s="208" t="n">
        <v>24</v>
      </c>
      <c r="F194" s="208" t="n">
        <v>52</v>
      </c>
      <c r="G194" s="208" t="n">
        <v>45</v>
      </c>
      <c r="H194" s="208" t="n">
        <v>16</v>
      </c>
      <c r="I194" s="208" t="n">
        <v>5</v>
      </c>
      <c r="J194" s="208" t="n">
        <v>22</v>
      </c>
      <c r="K194" s="208" t="n">
        <v>4</v>
      </c>
      <c r="L194" s="197"/>
      <c r="M194" s="197"/>
      <c r="N194" s="197"/>
      <c r="O194" s="209"/>
      <c r="P194" s="197"/>
      <c r="Q194" s="197"/>
      <c r="R194" s="197"/>
    </row>
    <row r="195" customFormat="false" ht="12.8" hidden="false" customHeight="false" outlineLevel="0" collapsed="false">
      <c r="A195" s="207" t="n">
        <v>7857</v>
      </c>
      <c r="B195" s="208" t="s">
        <v>177</v>
      </c>
      <c r="C195" s="208"/>
      <c r="D195" s="208"/>
      <c r="E195" s="208" t="n">
        <v>25</v>
      </c>
      <c r="F195" s="208" t="n">
        <v>54</v>
      </c>
      <c r="G195" s="208" t="n">
        <v>45</v>
      </c>
      <c r="H195" s="208" t="n">
        <v>15</v>
      </c>
      <c r="I195" s="208" t="n">
        <v>9</v>
      </c>
      <c r="J195" s="208" t="n">
        <v>21</v>
      </c>
      <c r="K195" s="208" t="n">
        <v>4</v>
      </c>
      <c r="L195" s="197"/>
      <c r="M195" s="197"/>
      <c r="N195" s="197"/>
      <c r="O195" s="209"/>
      <c r="P195" s="197"/>
      <c r="Q195" s="197"/>
      <c r="R195" s="197"/>
    </row>
    <row r="196" customFormat="false" ht="12.8" hidden="false" customHeight="false" outlineLevel="0" collapsed="false">
      <c r="A196" s="207" t="n">
        <v>7859</v>
      </c>
      <c r="B196" s="208" t="s">
        <v>177</v>
      </c>
      <c r="C196" s="208"/>
      <c r="D196" s="208"/>
      <c r="E196" s="208" t="n">
        <v>26</v>
      </c>
      <c r="F196" s="208" t="n">
        <v>54</v>
      </c>
      <c r="G196" s="208" t="n">
        <v>45</v>
      </c>
      <c r="H196" s="208" t="n">
        <v>15</v>
      </c>
      <c r="I196" s="208" t="n">
        <v>7</v>
      </c>
      <c r="J196" s="208" t="n">
        <v>21</v>
      </c>
      <c r="K196" s="208" t="n">
        <v>4</v>
      </c>
      <c r="L196" s="197"/>
      <c r="M196" s="197"/>
      <c r="N196" s="197"/>
      <c r="O196" s="209"/>
      <c r="P196" s="197"/>
      <c r="Q196" s="197"/>
      <c r="R196" s="197"/>
    </row>
    <row r="197" customFormat="false" ht="12.8" hidden="false" customHeight="false" outlineLevel="0" collapsed="false">
      <c r="A197" s="207" t="n">
        <v>7860</v>
      </c>
      <c r="B197" s="208" t="s">
        <v>177</v>
      </c>
      <c r="C197" s="208"/>
      <c r="D197" s="208"/>
      <c r="E197" s="208" t="n">
        <v>28</v>
      </c>
      <c r="F197" s="208" t="n">
        <v>53</v>
      </c>
      <c r="G197" s="208" t="n">
        <v>45</v>
      </c>
      <c r="H197" s="208" t="n">
        <v>12</v>
      </c>
      <c r="I197" s="208" t="n">
        <v>7</v>
      </c>
      <c r="J197" s="208" t="n">
        <v>25</v>
      </c>
      <c r="K197" s="208" t="n">
        <v>4</v>
      </c>
      <c r="L197" s="197"/>
      <c r="M197" s="197"/>
      <c r="N197" s="197"/>
      <c r="O197" s="209"/>
      <c r="P197" s="197"/>
      <c r="Q197" s="197"/>
      <c r="R197" s="197"/>
    </row>
    <row r="198" customFormat="false" ht="12.8" hidden="false" customHeight="false" outlineLevel="0" collapsed="false">
      <c r="A198" s="207" t="n">
        <v>7863</v>
      </c>
      <c r="B198" s="208" t="s">
        <v>177</v>
      </c>
      <c r="C198" s="208"/>
      <c r="D198" s="208"/>
      <c r="E198" s="208" t="n">
        <v>25</v>
      </c>
      <c r="F198" s="208" t="n">
        <v>54</v>
      </c>
      <c r="G198" s="208" t="n">
        <v>45</v>
      </c>
      <c r="H198" s="208" t="n">
        <v>14</v>
      </c>
      <c r="I198" s="208" t="n">
        <v>4</v>
      </c>
      <c r="J198" s="208" t="n">
        <v>21</v>
      </c>
      <c r="K198" s="208" t="n">
        <v>4</v>
      </c>
      <c r="L198" s="197"/>
      <c r="M198" s="197"/>
      <c r="N198" s="197"/>
      <c r="O198" s="209"/>
      <c r="P198" s="197"/>
      <c r="Q198" s="197"/>
      <c r="R198" s="197"/>
    </row>
    <row r="199" customFormat="false" ht="12.8" hidden="false" customHeight="false" outlineLevel="0" collapsed="false">
      <c r="A199" s="207" t="n">
        <v>7872</v>
      </c>
      <c r="B199" s="208" t="s">
        <v>177</v>
      </c>
      <c r="C199" s="208"/>
      <c r="D199" s="208"/>
      <c r="E199" s="208" t="n">
        <v>26</v>
      </c>
      <c r="F199" s="208" t="n">
        <v>53</v>
      </c>
      <c r="G199" s="208" t="n">
        <v>45</v>
      </c>
      <c r="H199" s="208" t="n">
        <v>15</v>
      </c>
      <c r="I199" s="208" t="n">
        <v>4</v>
      </c>
      <c r="J199" s="208" t="n">
        <v>24</v>
      </c>
      <c r="K199" s="208" t="n">
        <v>4</v>
      </c>
      <c r="L199" s="197"/>
      <c r="M199" s="197"/>
      <c r="N199" s="197"/>
      <c r="O199" s="209"/>
      <c r="P199" s="197"/>
      <c r="Q199" s="197"/>
      <c r="R199" s="197"/>
    </row>
    <row r="200" customFormat="false" ht="12.8" hidden="false" customHeight="false" outlineLevel="0" collapsed="false">
      <c r="A200" s="211" t="n">
        <v>7874</v>
      </c>
      <c r="B200" s="208" t="s">
        <v>177</v>
      </c>
      <c r="C200" s="208"/>
      <c r="D200" s="208"/>
      <c r="E200" s="208" t="n">
        <v>26</v>
      </c>
      <c r="F200" s="208" t="n">
        <v>53</v>
      </c>
      <c r="G200" s="208" t="n">
        <v>45</v>
      </c>
      <c r="H200" s="208" t="n">
        <v>15</v>
      </c>
      <c r="I200" s="208" t="n">
        <v>8</v>
      </c>
      <c r="J200" s="208" t="n">
        <v>24</v>
      </c>
      <c r="K200" s="208" t="n">
        <v>4</v>
      </c>
      <c r="L200" s="197"/>
      <c r="M200" s="197"/>
      <c r="N200" s="197"/>
      <c r="O200" s="209"/>
      <c r="P200" s="197"/>
      <c r="Q200" s="197"/>
      <c r="R200" s="197"/>
    </row>
    <row r="201" customFormat="false" ht="12.8" hidden="false" customHeight="false" outlineLevel="0" collapsed="false">
      <c r="A201" s="207" t="n">
        <v>7875</v>
      </c>
      <c r="B201" s="208" t="s">
        <v>177</v>
      </c>
      <c r="C201" s="208"/>
      <c r="D201" s="208"/>
      <c r="E201" s="208" t="n">
        <v>26</v>
      </c>
      <c r="F201" s="208" t="n">
        <v>48</v>
      </c>
      <c r="G201" s="208" t="n">
        <v>45</v>
      </c>
      <c r="H201" s="208" t="n">
        <v>17</v>
      </c>
      <c r="I201" s="208" t="n">
        <v>0</v>
      </c>
      <c r="J201" s="208" t="n">
        <v>24</v>
      </c>
      <c r="K201" s="208" t="n">
        <v>4</v>
      </c>
      <c r="L201" s="197"/>
      <c r="M201" s="197"/>
      <c r="N201" s="197"/>
      <c r="O201" s="209"/>
      <c r="P201" s="197"/>
      <c r="Q201" s="197"/>
      <c r="R201" s="197"/>
    </row>
    <row r="202" customFormat="false" ht="12.8" hidden="false" customHeight="false" outlineLevel="0" collapsed="false">
      <c r="A202" s="207" t="n">
        <v>7876</v>
      </c>
      <c r="B202" s="208" t="s">
        <v>177</v>
      </c>
      <c r="C202" s="208"/>
      <c r="D202" s="208"/>
      <c r="E202" s="208" t="n">
        <v>26</v>
      </c>
      <c r="F202" s="208" t="n">
        <v>48</v>
      </c>
      <c r="G202" s="208" t="n">
        <v>45</v>
      </c>
      <c r="H202" s="208" t="n">
        <v>13</v>
      </c>
      <c r="I202" s="208" t="n">
        <v>8</v>
      </c>
      <c r="J202" s="208" t="n">
        <v>24</v>
      </c>
      <c r="K202" s="208" t="n">
        <v>4</v>
      </c>
      <c r="L202" s="197"/>
      <c r="M202" s="197"/>
      <c r="N202" s="197"/>
      <c r="O202" s="209"/>
      <c r="P202" s="197"/>
      <c r="Q202" s="197"/>
      <c r="R202" s="197"/>
    </row>
    <row r="203" customFormat="false" ht="12.8" hidden="false" customHeight="false" outlineLevel="0" collapsed="false">
      <c r="A203" s="211" t="n">
        <v>7879</v>
      </c>
      <c r="B203" s="208" t="s">
        <v>177</v>
      </c>
      <c r="C203" s="208"/>
      <c r="D203" s="208"/>
      <c r="E203" s="208" t="n">
        <v>26</v>
      </c>
      <c r="F203" s="208" t="n">
        <v>52</v>
      </c>
      <c r="G203" s="208" t="n">
        <v>45</v>
      </c>
      <c r="H203" s="208" t="n">
        <v>14</v>
      </c>
      <c r="I203" s="208" t="n">
        <v>7</v>
      </c>
      <c r="J203" s="208" t="n">
        <v>22</v>
      </c>
      <c r="K203" s="208" t="n">
        <v>4</v>
      </c>
      <c r="L203" s="197"/>
      <c r="M203" s="197"/>
      <c r="N203" s="197"/>
      <c r="O203" s="209"/>
      <c r="P203" s="197"/>
      <c r="Q203" s="197"/>
      <c r="R203" s="197"/>
    </row>
    <row r="204" customFormat="false" ht="12.8" hidden="false" customHeight="false" outlineLevel="0" collapsed="false">
      <c r="A204" s="211" t="n">
        <v>7880</v>
      </c>
      <c r="B204" s="208" t="s">
        <v>177</v>
      </c>
      <c r="C204" s="208"/>
      <c r="D204" s="208"/>
      <c r="E204" s="208" t="n">
        <v>26</v>
      </c>
      <c r="F204" s="208" t="n">
        <v>48</v>
      </c>
      <c r="G204" s="208" t="n">
        <v>45</v>
      </c>
      <c r="H204" s="208" t="n">
        <v>14</v>
      </c>
      <c r="I204" s="208" t="n">
        <v>7</v>
      </c>
      <c r="J204" s="208" t="n">
        <v>23</v>
      </c>
      <c r="K204" s="208" t="n">
        <v>4</v>
      </c>
      <c r="L204" s="197"/>
      <c r="M204" s="197"/>
      <c r="N204" s="197"/>
      <c r="O204" s="209"/>
      <c r="P204" s="197"/>
      <c r="Q204" s="197"/>
      <c r="R204" s="197"/>
    </row>
    <row r="205" customFormat="false" ht="12.8" hidden="false" customHeight="false" outlineLevel="0" collapsed="false">
      <c r="A205" s="211" t="n">
        <v>7881</v>
      </c>
      <c r="B205" s="208" t="s">
        <v>177</v>
      </c>
      <c r="C205" s="208"/>
      <c r="D205" s="208"/>
      <c r="E205" s="208" t="n">
        <v>26</v>
      </c>
      <c r="F205" s="208" t="n">
        <v>48</v>
      </c>
      <c r="G205" s="208" t="n">
        <v>45</v>
      </c>
      <c r="H205" s="208" t="n">
        <v>14</v>
      </c>
      <c r="I205" s="208" t="n">
        <v>7</v>
      </c>
      <c r="J205" s="208" t="n">
        <v>23</v>
      </c>
      <c r="K205" s="208" t="n">
        <v>4</v>
      </c>
      <c r="L205" s="197"/>
      <c r="M205" s="197"/>
      <c r="N205" s="197"/>
      <c r="O205" s="209"/>
      <c r="P205" s="197"/>
      <c r="Q205" s="197"/>
      <c r="R205" s="197"/>
    </row>
    <row r="206" customFormat="false" ht="12.8" hidden="false" customHeight="false" outlineLevel="0" collapsed="false">
      <c r="A206" s="211" t="n">
        <v>7882</v>
      </c>
      <c r="B206" s="208" t="s">
        <v>177</v>
      </c>
      <c r="C206" s="208"/>
      <c r="D206" s="208"/>
      <c r="E206" s="208" t="n">
        <v>26</v>
      </c>
      <c r="F206" s="208" t="n">
        <v>52</v>
      </c>
      <c r="G206" s="208" t="n">
        <v>45</v>
      </c>
      <c r="H206" s="208" t="n">
        <v>14</v>
      </c>
      <c r="I206" s="208" t="n">
        <v>7</v>
      </c>
      <c r="J206" s="208" t="n">
        <v>23</v>
      </c>
      <c r="K206" s="208" t="n">
        <v>4</v>
      </c>
      <c r="L206" s="197"/>
      <c r="M206" s="197"/>
      <c r="N206" s="197"/>
      <c r="O206" s="209"/>
      <c r="P206" s="197"/>
      <c r="Q206" s="197"/>
      <c r="R206" s="197"/>
    </row>
    <row r="207" customFormat="false" ht="12.8" hidden="false" customHeight="false" outlineLevel="0" collapsed="false">
      <c r="A207" s="211" t="n">
        <v>7883</v>
      </c>
      <c r="B207" s="208" t="s">
        <v>177</v>
      </c>
      <c r="C207" s="208"/>
      <c r="D207" s="208"/>
      <c r="E207" s="208" t="n">
        <v>26</v>
      </c>
      <c r="F207" s="208" t="n">
        <v>54</v>
      </c>
      <c r="G207" s="208" t="n">
        <v>45</v>
      </c>
      <c r="H207" s="208" t="n">
        <v>15</v>
      </c>
      <c r="I207" s="208" t="n">
        <v>2</v>
      </c>
      <c r="J207" s="208" t="n">
        <v>25</v>
      </c>
      <c r="K207" s="208" t="n">
        <v>4</v>
      </c>
      <c r="L207" s="197"/>
      <c r="M207" s="197"/>
      <c r="N207" s="197"/>
      <c r="O207" s="209"/>
      <c r="P207" s="197"/>
      <c r="Q207" s="197"/>
      <c r="R207" s="197"/>
    </row>
    <row r="208" customFormat="false" ht="12.8" hidden="false" customHeight="false" outlineLevel="0" collapsed="false">
      <c r="A208" s="211" t="n">
        <v>7887</v>
      </c>
      <c r="B208" s="208" t="s">
        <v>177</v>
      </c>
      <c r="C208" s="208"/>
      <c r="D208" s="208"/>
      <c r="E208" s="208" t="n">
        <v>26</v>
      </c>
      <c r="F208" s="208" t="n">
        <v>53</v>
      </c>
      <c r="G208" s="208" t="n">
        <v>45</v>
      </c>
      <c r="H208" s="208" t="n">
        <v>14</v>
      </c>
      <c r="I208" s="208" t="n">
        <v>7</v>
      </c>
      <c r="J208" s="208" t="n">
        <v>22</v>
      </c>
      <c r="K208" s="208" t="n">
        <v>4</v>
      </c>
      <c r="L208" s="197"/>
      <c r="M208" s="197"/>
      <c r="N208" s="197"/>
      <c r="O208" s="209"/>
      <c r="P208" s="197"/>
      <c r="Q208" s="197"/>
      <c r="R208" s="197"/>
    </row>
    <row r="209" customFormat="false" ht="12.8" hidden="false" customHeight="false" outlineLevel="0" collapsed="false">
      <c r="A209" s="207" t="n">
        <v>7891</v>
      </c>
      <c r="B209" s="208" t="s">
        <v>177</v>
      </c>
      <c r="C209" s="208"/>
      <c r="D209" s="208"/>
      <c r="E209" s="208" t="n">
        <v>26</v>
      </c>
      <c r="F209" s="208" t="n">
        <v>50</v>
      </c>
      <c r="G209" s="208" t="n">
        <v>40</v>
      </c>
      <c r="H209" s="208" t="n">
        <v>12</v>
      </c>
      <c r="I209" s="208" t="n">
        <v>7</v>
      </c>
      <c r="J209" s="208" t="n">
        <v>23</v>
      </c>
      <c r="K209" s="208" t="n">
        <v>4</v>
      </c>
      <c r="L209" s="197"/>
      <c r="M209" s="197"/>
      <c r="N209" s="197"/>
      <c r="O209" s="209"/>
      <c r="P209" s="197"/>
      <c r="Q209" s="197"/>
      <c r="R209" s="197"/>
    </row>
    <row r="210" customFormat="false" ht="12.8" hidden="false" customHeight="false" outlineLevel="0" collapsed="false">
      <c r="A210" s="207" t="n">
        <v>7931</v>
      </c>
      <c r="B210" s="208" t="s">
        <v>177</v>
      </c>
      <c r="C210" s="208"/>
      <c r="D210" s="208"/>
      <c r="E210" s="208" t="n">
        <v>30</v>
      </c>
      <c r="F210" s="208" t="n">
        <v>48</v>
      </c>
      <c r="G210" s="208" t="n">
        <v>45</v>
      </c>
      <c r="H210" s="208" t="n">
        <v>16</v>
      </c>
      <c r="I210" s="208" t="n">
        <v>3</v>
      </c>
      <c r="J210" s="208" t="n">
        <v>26</v>
      </c>
      <c r="K210" s="208" t="n">
        <v>4</v>
      </c>
      <c r="L210" s="197"/>
      <c r="M210" s="197"/>
      <c r="N210" s="197"/>
      <c r="O210" s="209"/>
      <c r="P210" s="197"/>
      <c r="Q210" s="197"/>
      <c r="R210" s="197"/>
    </row>
    <row r="211" customFormat="false" ht="12.8" hidden="false" customHeight="false" outlineLevel="0" collapsed="false">
      <c r="A211" s="207" t="n">
        <v>7932</v>
      </c>
      <c r="B211" s="208" t="s">
        <v>177</v>
      </c>
      <c r="C211" s="208"/>
      <c r="D211" s="208"/>
      <c r="E211" s="208" t="n">
        <v>28</v>
      </c>
      <c r="F211" s="208" t="n">
        <v>58</v>
      </c>
      <c r="G211" s="208" t="n">
        <v>45</v>
      </c>
      <c r="H211" s="208" t="n">
        <v>16</v>
      </c>
      <c r="I211" s="208" t="n">
        <v>5</v>
      </c>
      <c r="J211" s="208" t="n">
        <v>26</v>
      </c>
      <c r="K211" s="208" t="n">
        <v>4</v>
      </c>
      <c r="L211" s="197"/>
      <c r="M211" s="197"/>
      <c r="N211" s="197"/>
      <c r="O211" s="209"/>
      <c r="P211" s="197"/>
      <c r="Q211" s="197"/>
      <c r="R211" s="197"/>
    </row>
    <row r="212" customFormat="false" ht="12.8" hidden="false" customHeight="false" outlineLevel="0" collapsed="false">
      <c r="A212" s="207" t="n">
        <v>7933</v>
      </c>
      <c r="B212" s="208" t="s">
        <v>177</v>
      </c>
      <c r="C212" s="208"/>
      <c r="D212" s="208"/>
      <c r="E212" s="208" t="n">
        <v>26</v>
      </c>
      <c r="F212" s="208" t="n">
        <v>58</v>
      </c>
      <c r="G212" s="208" t="n">
        <v>45</v>
      </c>
      <c r="H212" s="208" t="n">
        <v>16</v>
      </c>
      <c r="I212" s="208" t="n">
        <v>1</v>
      </c>
      <c r="J212" s="208" t="n">
        <v>23</v>
      </c>
      <c r="K212" s="208" t="n">
        <v>4</v>
      </c>
      <c r="L212" s="197"/>
      <c r="M212" s="197"/>
      <c r="N212" s="197"/>
      <c r="O212" s="209"/>
      <c r="P212" s="197"/>
      <c r="Q212" s="197"/>
      <c r="R212" s="197"/>
    </row>
    <row r="213" customFormat="false" ht="12.8" hidden="false" customHeight="false" outlineLevel="0" collapsed="false">
      <c r="A213" s="207" t="n">
        <v>7956</v>
      </c>
      <c r="B213" s="208" t="s">
        <v>177</v>
      </c>
      <c r="C213" s="208"/>
      <c r="D213" s="208"/>
      <c r="E213" s="208" t="n">
        <v>28</v>
      </c>
      <c r="F213" s="208" t="n">
        <v>54</v>
      </c>
      <c r="G213" s="208" t="n">
        <v>45</v>
      </c>
      <c r="H213" s="208" t="n">
        <v>16</v>
      </c>
      <c r="I213" s="208" t="n">
        <v>4</v>
      </c>
      <c r="J213" s="208" t="n">
        <v>22</v>
      </c>
      <c r="K213" s="208" t="n">
        <v>4</v>
      </c>
      <c r="L213" s="197"/>
      <c r="M213" s="197"/>
      <c r="N213" s="197"/>
      <c r="O213" s="209"/>
      <c r="P213" s="197"/>
      <c r="Q213" s="197"/>
      <c r="R213" s="197"/>
    </row>
    <row r="214" customFormat="false" ht="12.8" hidden="false" customHeight="false" outlineLevel="0" collapsed="false">
      <c r="A214" s="207" t="n">
        <v>7957</v>
      </c>
      <c r="B214" s="208" t="s">
        <v>177</v>
      </c>
      <c r="C214" s="208"/>
      <c r="D214" s="208"/>
      <c r="E214" s="208" t="n">
        <v>27</v>
      </c>
      <c r="F214" s="208" t="n">
        <v>52</v>
      </c>
      <c r="G214" s="208" t="n">
        <v>45</v>
      </c>
      <c r="H214" s="208" t="n">
        <v>16</v>
      </c>
      <c r="I214" s="208" t="n">
        <v>3</v>
      </c>
      <c r="J214" s="208" t="n">
        <v>23</v>
      </c>
      <c r="K214" s="208" t="n">
        <v>4</v>
      </c>
      <c r="L214" s="197"/>
      <c r="M214" s="197"/>
      <c r="N214" s="197"/>
      <c r="O214" s="209"/>
      <c r="P214" s="197"/>
      <c r="Q214" s="197"/>
      <c r="R214" s="197"/>
    </row>
    <row r="215" customFormat="false" ht="12.8" hidden="false" customHeight="false" outlineLevel="0" collapsed="false">
      <c r="A215" s="207" t="n">
        <v>7958</v>
      </c>
      <c r="B215" s="208" t="s">
        <v>177</v>
      </c>
      <c r="C215" s="208"/>
      <c r="D215" s="208"/>
      <c r="E215" s="208" t="n">
        <v>26</v>
      </c>
      <c r="F215" s="208" t="n">
        <v>50</v>
      </c>
      <c r="G215" s="208" t="n">
        <v>40</v>
      </c>
      <c r="H215" s="208" t="n">
        <v>12</v>
      </c>
      <c r="I215" s="208" t="n">
        <v>7</v>
      </c>
      <c r="J215" s="208" t="n">
        <v>23</v>
      </c>
      <c r="K215" s="208" t="n">
        <v>4</v>
      </c>
      <c r="L215" s="197"/>
      <c r="M215" s="197"/>
      <c r="N215" s="197"/>
      <c r="O215" s="209"/>
      <c r="P215" s="197"/>
      <c r="Q215" s="197"/>
      <c r="R215" s="197"/>
    </row>
    <row r="216" customFormat="false" ht="12.8" hidden="false" customHeight="false" outlineLevel="0" collapsed="false">
      <c r="A216" s="207" t="n">
        <v>7958</v>
      </c>
      <c r="B216" s="208" t="s">
        <v>177</v>
      </c>
      <c r="C216" s="208"/>
      <c r="D216" s="208"/>
      <c r="E216" s="208" t="n">
        <v>26</v>
      </c>
      <c r="F216" s="208" t="n">
        <v>50</v>
      </c>
      <c r="G216" s="208" t="n">
        <v>40</v>
      </c>
      <c r="H216" s="208" t="n">
        <v>12</v>
      </c>
      <c r="I216" s="208" t="n">
        <v>7</v>
      </c>
      <c r="J216" s="208" t="n">
        <v>23</v>
      </c>
      <c r="K216" s="208" t="n">
        <v>4</v>
      </c>
      <c r="L216" s="197"/>
      <c r="M216" s="197"/>
      <c r="N216" s="197"/>
      <c r="O216" s="209"/>
      <c r="P216" s="197"/>
      <c r="Q216" s="197"/>
      <c r="R216" s="197"/>
    </row>
    <row r="217" customFormat="false" ht="12.8" hidden="false" customHeight="false" outlineLevel="0" collapsed="false">
      <c r="A217" s="207" t="n">
        <v>7966</v>
      </c>
      <c r="B217" s="208" t="s">
        <v>177</v>
      </c>
      <c r="C217" s="208"/>
      <c r="D217" s="208"/>
      <c r="E217" s="208" t="n">
        <v>27</v>
      </c>
      <c r="F217" s="208" t="n">
        <v>52</v>
      </c>
      <c r="G217" s="208" t="n">
        <v>45</v>
      </c>
      <c r="H217" s="208" t="n">
        <v>13</v>
      </c>
      <c r="I217" s="208" t="n">
        <v>8</v>
      </c>
      <c r="J217" s="208" t="n">
        <v>21</v>
      </c>
      <c r="K217" s="208" t="n">
        <v>4</v>
      </c>
      <c r="L217" s="197"/>
      <c r="M217" s="197"/>
      <c r="N217" s="197"/>
      <c r="O217" s="209"/>
      <c r="P217" s="197"/>
      <c r="Q217" s="197"/>
      <c r="R217" s="197"/>
    </row>
    <row r="218" customFormat="false" ht="12.8" hidden="false" customHeight="false" outlineLevel="0" collapsed="false">
      <c r="A218" s="207" t="n">
        <v>7967</v>
      </c>
      <c r="B218" s="208" t="s">
        <v>177</v>
      </c>
      <c r="C218" s="208"/>
      <c r="D218" s="208"/>
      <c r="E218" s="208" t="n">
        <v>26</v>
      </c>
      <c r="F218" s="208" t="n">
        <v>53</v>
      </c>
      <c r="G218" s="208" t="n">
        <v>45</v>
      </c>
      <c r="H218" s="208" t="n">
        <v>15</v>
      </c>
      <c r="I218" s="208" t="n">
        <v>8</v>
      </c>
      <c r="J218" s="208" t="n">
        <v>24</v>
      </c>
      <c r="K218" s="208" t="n">
        <v>4</v>
      </c>
      <c r="L218" s="197"/>
      <c r="M218" s="197"/>
      <c r="N218" s="197"/>
      <c r="O218" s="209"/>
      <c r="P218" s="197"/>
      <c r="Q218" s="197"/>
      <c r="R218" s="197"/>
    </row>
    <row r="219" customFormat="false" ht="12.8" hidden="false" customHeight="false" outlineLevel="0" collapsed="false">
      <c r="A219" s="211" t="n">
        <v>7968</v>
      </c>
      <c r="B219" s="208" t="s">
        <v>177</v>
      </c>
      <c r="C219" s="208"/>
      <c r="D219" s="208"/>
      <c r="E219" s="208" t="n">
        <v>26</v>
      </c>
      <c r="F219" s="208" t="n">
        <v>48</v>
      </c>
      <c r="G219" s="208" t="n">
        <v>45</v>
      </c>
      <c r="H219" s="208" t="n">
        <v>13</v>
      </c>
      <c r="I219" s="208" t="n">
        <v>8</v>
      </c>
      <c r="J219" s="208" t="n">
        <v>24</v>
      </c>
      <c r="K219" s="208" t="n">
        <v>4</v>
      </c>
      <c r="L219" s="197"/>
      <c r="M219" s="197"/>
      <c r="N219" s="197"/>
      <c r="O219" s="209"/>
      <c r="P219" s="197"/>
      <c r="Q219" s="197"/>
      <c r="R219" s="197"/>
    </row>
    <row r="220" customFormat="false" ht="12.8" hidden="false" customHeight="false" outlineLevel="0" collapsed="false">
      <c r="A220" s="207" t="n">
        <v>7969</v>
      </c>
      <c r="B220" s="208" t="s">
        <v>177</v>
      </c>
      <c r="C220" s="208"/>
      <c r="D220" s="208"/>
      <c r="E220" s="208" t="n">
        <v>24</v>
      </c>
      <c r="F220" s="208" t="n">
        <v>48</v>
      </c>
      <c r="G220" s="208" t="n">
        <v>40</v>
      </c>
      <c r="H220" s="208" t="n">
        <v>13</v>
      </c>
      <c r="I220" s="208" t="n">
        <v>7</v>
      </c>
      <c r="J220" s="208" t="n">
        <v>22</v>
      </c>
      <c r="K220" s="208" t="n">
        <v>4</v>
      </c>
      <c r="L220" s="197"/>
      <c r="M220" s="197"/>
      <c r="N220" s="197"/>
      <c r="O220" s="209"/>
      <c r="P220" s="197"/>
      <c r="Q220" s="197"/>
      <c r="R220" s="197"/>
    </row>
    <row r="221" customFormat="false" ht="12.8" hidden="false" customHeight="false" outlineLevel="0" collapsed="false">
      <c r="A221" s="207" t="n">
        <v>7975</v>
      </c>
      <c r="B221" s="208" t="s">
        <v>177</v>
      </c>
      <c r="C221" s="208"/>
      <c r="D221" s="208"/>
      <c r="E221" s="208" t="n">
        <v>27</v>
      </c>
      <c r="F221" s="208" t="n">
        <v>52</v>
      </c>
      <c r="G221" s="208" t="n">
        <v>45</v>
      </c>
      <c r="H221" s="208" t="n">
        <v>16</v>
      </c>
      <c r="I221" s="208" t="n">
        <v>0</v>
      </c>
      <c r="J221" s="208" t="n">
        <v>23</v>
      </c>
      <c r="K221" s="208" t="n">
        <v>4</v>
      </c>
      <c r="L221" s="197"/>
      <c r="M221" s="197"/>
      <c r="N221" s="197"/>
      <c r="O221" s="209"/>
      <c r="P221" s="197"/>
      <c r="Q221" s="197"/>
      <c r="R221" s="197"/>
    </row>
    <row r="222" customFormat="false" ht="12.8" hidden="false" customHeight="false" outlineLevel="0" collapsed="false">
      <c r="A222" s="211" t="n">
        <v>7978</v>
      </c>
      <c r="B222" s="208" t="s">
        <v>177</v>
      </c>
      <c r="C222" s="208"/>
      <c r="D222" s="208"/>
      <c r="E222" s="208" t="n">
        <v>26</v>
      </c>
      <c r="F222" s="208" t="n">
        <v>48</v>
      </c>
      <c r="G222" s="208" t="n">
        <v>45</v>
      </c>
      <c r="H222" s="208" t="n">
        <v>13</v>
      </c>
      <c r="I222" s="208" t="n">
        <v>7</v>
      </c>
      <c r="J222" s="208" t="n">
        <v>23</v>
      </c>
      <c r="K222" s="208" t="n">
        <v>4</v>
      </c>
      <c r="L222" s="197"/>
      <c r="M222" s="197"/>
      <c r="N222" s="197"/>
      <c r="O222" s="209"/>
      <c r="P222" s="197"/>
      <c r="Q222" s="197"/>
      <c r="R222" s="197"/>
    </row>
    <row r="223" customFormat="false" ht="12.8" hidden="false" customHeight="false" outlineLevel="0" collapsed="false">
      <c r="A223" s="207" t="n">
        <v>7988</v>
      </c>
      <c r="B223" s="208" t="s">
        <v>177</v>
      </c>
      <c r="C223" s="208"/>
      <c r="D223" s="208"/>
      <c r="E223" s="208" t="n">
        <v>29</v>
      </c>
      <c r="F223" s="208" t="n">
        <v>50</v>
      </c>
      <c r="G223" s="208" t="n">
        <v>40</v>
      </c>
      <c r="H223" s="208" t="n">
        <v>12</v>
      </c>
      <c r="I223" s="208" t="n">
        <v>7</v>
      </c>
      <c r="J223" s="208" t="n">
        <v>27</v>
      </c>
      <c r="K223" s="208" t="n">
        <v>4</v>
      </c>
      <c r="L223" s="197"/>
      <c r="M223" s="197"/>
      <c r="N223" s="197"/>
      <c r="O223" s="209"/>
      <c r="P223" s="197"/>
      <c r="Q223" s="197"/>
      <c r="R223" s="197"/>
    </row>
    <row r="224" customFormat="false" ht="12.8" hidden="false" customHeight="false" outlineLevel="0" collapsed="false">
      <c r="A224" s="211" t="n">
        <v>7989</v>
      </c>
      <c r="B224" s="208" t="s">
        <v>177</v>
      </c>
      <c r="C224" s="208"/>
      <c r="D224" s="208"/>
      <c r="E224" s="208" t="n">
        <v>26</v>
      </c>
      <c r="F224" s="208" t="n">
        <v>48</v>
      </c>
      <c r="G224" s="208" t="n">
        <v>45</v>
      </c>
      <c r="H224" s="208" t="n">
        <v>15</v>
      </c>
      <c r="I224" s="208" t="n">
        <v>4</v>
      </c>
      <c r="J224" s="208" t="n">
        <v>22</v>
      </c>
      <c r="K224" s="208" t="n">
        <v>4</v>
      </c>
      <c r="L224" s="197"/>
      <c r="M224" s="197"/>
      <c r="N224" s="197"/>
      <c r="O224" s="209"/>
      <c r="P224" s="197"/>
      <c r="Q224" s="197"/>
      <c r="R224" s="197"/>
    </row>
    <row r="225" customFormat="false" ht="12.8" hidden="false" customHeight="false" outlineLevel="0" collapsed="false">
      <c r="A225" s="207" t="n">
        <v>8035</v>
      </c>
      <c r="B225" s="208" t="s">
        <v>133</v>
      </c>
      <c r="C225" s="208"/>
      <c r="D225" s="208"/>
      <c r="E225" s="208" t="n">
        <v>48</v>
      </c>
      <c r="F225" s="208" t="n">
        <v>48</v>
      </c>
      <c r="G225" s="208" t="n">
        <v>45</v>
      </c>
      <c r="H225" s="208" t="n">
        <v>26</v>
      </c>
      <c r="I225" s="208" t="n">
        <v>4</v>
      </c>
      <c r="J225" s="208" t="n">
        <v>47</v>
      </c>
      <c r="K225" s="208" t="n">
        <v>4</v>
      </c>
      <c r="L225" s="197"/>
      <c r="M225" s="197"/>
      <c r="N225" s="197"/>
      <c r="O225" s="209"/>
      <c r="P225" s="197"/>
      <c r="Q225" s="197"/>
      <c r="R225" s="197"/>
    </row>
    <row r="226" customFormat="false" ht="12.8" hidden="false" customHeight="false" outlineLevel="0" collapsed="false">
      <c r="A226" s="207" t="n">
        <v>8075</v>
      </c>
      <c r="B226" s="208" t="s">
        <v>135</v>
      </c>
      <c r="C226" s="208"/>
      <c r="D226" s="208"/>
      <c r="E226" s="208" t="n">
        <v>60</v>
      </c>
      <c r="F226" s="208" t="n">
        <v>60</v>
      </c>
      <c r="G226" s="208" t="n">
        <v>45</v>
      </c>
      <c r="H226" s="208" t="n">
        <v>27</v>
      </c>
      <c r="I226" s="208" t="n">
        <v>3</v>
      </c>
      <c r="J226" s="208" t="n">
        <v>46</v>
      </c>
      <c r="K226" s="208" t="n">
        <v>4</v>
      </c>
      <c r="L226" s="197"/>
      <c r="M226" s="197"/>
      <c r="N226" s="197"/>
      <c r="O226" s="209"/>
      <c r="P226" s="197"/>
      <c r="Q226" s="197"/>
      <c r="R226" s="197"/>
    </row>
    <row r="227" customFormat="false" ht="12.8" hidden="false" customHeight="false" outlineLevel="0" collapsed="false">
      <c r="A227" s="207" t="n">
        <v>8495</v>
      </c>
      <c r="B227" s="208" t="s">
        <v>179</v>
      </c>
      <c r="C227" s="208" t="n">
        <v>58</v>
      </c>
      <c r="D227" s="208" t="n">
        <v>58</v>
      </c>
      <c r="E227" s="208"/>
      <c r="F227" s="208"/>
      <c r="G227" s="208"/>
      <c r="H227" s="208" t="n">
        <v>26</v>
      </c>
      <c r="I227" s="208" t="n">
        <v>4</v>
      </c>
      <c r="J227" s="208" t="n">
        <v>45</v>
      </c>
      <c r="K227" s="208" t="n">
        <v>4</v>
      </c>
      <c r="L227" s="197"/>
      <c r="M227" s="197"/>
      <c r="N227" s="197"/>
      <c r="O227" s="209"/>
      <c r="P227" s="197" t="n">
        <v>78</v>
      </c>
      <c r="Q227" s="197"/>
      <c r="R227" s="197" t="n">
        <v>115</v>
      </c>
    </row>
    <row r="228" customFormat="false" ht="12.8" hidden="false" customHeight="false" outlineLevel="0" collapsed="false">
      <c r="A228" s="207" t="n">
        <v>8594</v>
      </c>
      <c r="B228" s="208" t="s">
        <v>180</v>
      </c>
      <c r="C228" s="208" t="n">
        <v>52</v>
      </c>
      <c r="D228" s="208" t="n">
        <v>52</v>
      </c>
      <c r="E228" s="208"/>
      <c r="F228" s="208"/>
      <c r="G228" s="208"/>
      <c r="H228" s="208" t="n">
        <v>26</v>
      </c>
      <c r="I228" s="208" t="n">
        <v>4</v>
      </c>
      <c r="J228" s="208" t="n">
        <v>45</v>
      </c>
      <c r="K228" s="208" t="n">
        <v>4</v>
      </c>
      <c r="L228" s="197"/>
      <c r="M228" s="197"/>
      <c r="N228" s="197"/>
      <c r="O228" s="209"/>
      <c r="P228" s="197" t="n">
        <v>70</v>
      </c>
      <c r="Q228" s="197"/>
      <c r="R228" s="197" t="n">
        <v>107</v>
      </c>
    </row>
    <row r="229" customFormat="false" ht="12.8" hidden="false" customHeight="false" outlineLevel="0" collapsed="false">
      <c r="A229" s="211" t="n">
        <v>8677</v>
      </c>
      <c r="B229" s="208" t="s">
        <v>141</v>
      </c>
      <c r="C229" s="208"/>
      <c r="D229" s="208"/>
      <c r="E229" s="208" t="n">
        <v>68</v>
      </c>
      <c r="F229" s="208" t="n">
        <v>68</v>
      </c>
      <c r="G229" s="208" t="n">
        <v>45</v>
      </c>
      <c r="H229" s="208" t="n">
        <v>27</v>
      </c>
      <c r="I229" s="208" t="n">
        <v>3</v>
      </c>
      <c r="J229" s="208" t="n">
        <v>51</v>
      </c>
      <c r="K229" s="208" t="n">
        <v>4</v>
      </c>
      <c r="L229" s="197"/>
      <c r="M229" s="197"/>
      <c r="N229" s="197"/>
      <c r="O229" s="209"/>
      <c r="P229" s="197"/>
      <c r="Q229" s="197"/>
      <c r="R229" s="197"/>
    </row>
    <row r="230" customFormat="false" ht="12.8" hidden="false" customHeight="false" outlineLevel="0" collapsed="false">
      <c r="A230" s="207" t="n">
        <v>8690</v>
      </c>
      <c r="B230" s="208" t="s">
        <v>181</v>
      </c>
      <c r="C230" s="208"/>
      <c r="D230" s="208"/>
      <c r="E230" s="208" t="n">
        <v>24</v>
      </c>
      <c r="F230" s="208" t="n">
        <v>45</v>
      </c>
      <c r="G230" s="208" t="n">
        <v>34</v>
      </c>
      <c r="H230" s="208" t="n">
        <v>22</v>
      </c>
      <c r="I230" s="208" t="n">
        <v>1</v>
      </c>
      <c r="J230" s="208" t="n">
        <v>22</v>
      </c>
      <c r="K230" s="208" t="n">
        <v>4</v>
      </c>
      <c r="L230" s="197"/>
      <c r="M230" s="197"/>
      <c r="N230" s="197"/>
      <c r="O230" s="209"/>
      <c r="P230" s="197"/>
      <c r="Q230" s="197"/>
      <c r="R230" s="197"/>
    </row>
    <row r="231" customFormat="false" ht="12.8" hidden="false" customHeight="false" outlineLevel="0" collapsed="false">
      <c r="A231" s="211" t="n">
        <v>8890</v>
      </c>
      <c r="B231" s="208" t="s">
        <v>182</v>
      </c>
      <c r="C231" s="208" t="n">
        <v>55</v>
      </c>
      <c r="D231" s="208" t="n">
        <v>55</v>
      </c>
      <c r="E231" s="208"/>
      <c r="F231" s="208"/>
      <c r="G231" s="208"/>
      <c r="H231" s="208" t="n">
        <v>27</v>
      </c>
      <c r="I231" s="208" t="n">
        <v>5</v>
      </c>
      <c r="J231" s="208" t="n">
        <v>46</v>
      </c>
      <c r="K231" s="208" t="n">
        <v>4</v>
      </c>
      <c r="L231" s="197"/>
      <c r="M231" s="197"/>
      <c r="N231" s="197"/>
      <c r="O231" s="209"/>
      <c r="P231" s="197" t="n">
        <v>81</v>
      </c>
      <c r="Q231" s="197"/>
      <c r="R231" s="197" t="n">
        <v>117</v>
      </c>
    </row>
    <row r="232" customFormat="false" ht="12.8" hidden="false" customHeight="false" outlineLevel="0" collapsed="false">
      <c r="A232" s="211" t="n">
        <v>8895</v>
      </c>
      <c r="B232" s="208" t="s">
        <v>183</v>
      </c>
      <c r="C232" s="208" t="n">
        <v>55</v>
      </c>
      <c r="D232" s="208" t="n">
        <v>55</v>
      </c>
      <c r="E232" s="208"/>
      <c r="F232" s="208"/>
      <c r="G232" s="208"/>
      <c r="H232" s="208" t="n">
        <v>26</v>
      </c>
      <c r="I232" s="208" t="n">
        <v>4</v>
      </c>
      <c r="J232" s="208" t="n">
        <v>45</v>
      </c>
      <c r="K232" s="208" t="n">
        <v>4</v>
      </c>
      <c r="L232" s="197"/>
      <c r="M232" s="197"/>
      <c r="N232" s="197"/>
      <c r="O232" s="209"/>
      <c r="P232" s="197" t="n">
        <v>81</v>
      </c>
      <c r="Q232" s="197"/>
      <c r="R232" s="197" t="n">
        <v>117</v>
      </c>
    </row>
    <row r="233" customFormat="false" ht="12.8" hidden="false" customHeight="false" outlineLevel="0" collapsed="false">
      <c r="A233" s="211" t="n">
        <v>8970</v>
      </c>
      <c r="B233" s="208" t="s">
        <v>184</v>
      </c>
      <c r="C233" s="208" t="n">
        <v>56</v>
      </c>
      <c r="D233" s="208" t="n">
        <v>56</v>
      </c>
      <c r="E233" s="208"/>
      <c r="F233" s="208"/>
      <c r="G233" s="208"/>
      <c r="H233" s="208" t="n">
        <v>26</v>
      </c>
      <c r="I233" s="208" t="n">
        <v>4</v>
      </c>
      <c r="J233" s="208" t="n">
        <v>47</v>
      </c>
      <c r="K233" s="208" t="n">
        <v>4</v>
      </c>
      <c r="L233" s="197"/>
      <c r="M233" s="197"/>
      <c r="N233" s="197"/>
      <c r="O233" s="209"/>
      <c r="P233" s="197" t="n">
        <v>79</v>
      </c>
      <c r="Q233" s="197"/>
      <c r="R233" s="197" t="n">
        <v>117</v>
      </c>
    </row>
    <row r="234" customFormat="false" ht="12.8" hidden="false" customHeight="false" outlineLevel="0" collapsed="false">
      <c r="A234" s="207" t="n">
        <v>9100</v>
      </c>
      <c r="B234" s="208" t="s">
        <v>185</v>
      </c>
      <c r="C234" s="208"/>
      <c r="D234" s="208"/>
      <c r="E234" s="208" t="n">
        <v>18</v>
      </c>
      <c r="F234" s="208" t="n">
        <v>26</v>
      </c>
      <c r="G234" s="208" t="n">
        <v>23</v>
      </c>
      <c r="H234" s="208" t="n">
        <v>10</v>
      </c>
      <c r="I234" s="208" t="n">
        <v>3</v>
      </c>
      <c r="J234" s="208" t="n">
        <v>15</v>
      </c>
      <c r="K234" s="208" t="n">
        <v>2</v>
      </c>
      <c r="L234" s="197"/>
      <c r="M234" s="197"/>
      <c r="N234" s="197"/>
      <c r="O234" s="209"/>
      <c r="P234" s="197"/>
      <c r="Q234" s="197"/>
      <c r="R234" s="197"/>
    </row>
    <row r="235" customFormat="false" ht="12.8" hidden="false" customHeight="false" outlineLevel="0" collapsed="false">
      <c r="A235" s="211" t="n">
        <v>9387</v>
      </c>
      <c r="B235" s="208" t="s">
        <v>186</v>
      </c>
      <c r="C235" s="208"/>
      <c r="D235" s="208"/>
      <c r="E235" s="208" t="n">
        <v>25</v>
      </c>
      <c r="F235" s="208" t="n">
        <v>50</v>
      </c>
      <c r="G235" s="208" t="n">
        <v>45</v>
      </c>
      <c r="H235" s="208" t="n">
        <v>15</v>
      </c>
      <c r="I235" s="208" t="n">
        <v>7</v>
      </c>
      <c r="J235" s="208" t="n">
        <v>23</v>
      </c>
      <c r="K235" s="208" t="n">
        <v>4</v>
      </c>
      <c r="L235" s="197"/>
      <c r="M235" s="197"/>
      <c r="N235" s="197"/>
      <c r="O235" s="209"/>
      <c r="P235" s="197"/>
      <c r="Q235" s="197"/>
      <c r="R235" s="197"/>
    </row>
    <row r="236" customFormat="false" ht="12.8" hidden="false" customHeight="false" outlineLevel="0" collapsed="false">
      <c r="A236" s="207"/>
      <c r="B236" s="208"/>
      <c r="C236" s="208"/>
      <c r="D236" s="208"/>
      <c r="E236" s="208"/>
      <c r="F236" s="208"/>
      <c r="G236" s="208"/>
      <c r="H236" s="208"/>
      <c r="I236" s="208"/>
      <c r="J236" s="208"/>
      <c r="K236" s="208"/>
      <c r="L236" s="197"/>
      <c r="M236" s="197"/>
      <c r="N236" s="197"/>
      <c r="O236" s="209"/>
      <c r="P236" s="197"/>
      <c r="Q236" s="197"/>
      <c r="R236" s="197"/>
    </row>
    <row r="237" customFormat="false" ht="12.8" hidden="false" customHeight="false" outlineLevel="0" collapsed="false">
      <c r="A237" s="207"/>
      <c r="B237" s="208"/>
      <c r="C237" s="208"/>
      <c r="D237" s="208"/>
      <c r="E237" s="208"/>
      <c r="F237" s="208"/>
      <c r="G237" s="208"/>
      <c r="H237" s="208"/>
      <c r="I237" s="208"/>
      <c r="J237" s="208"/>
      <c r="K237" s="208"/>
      <c r="L237" s="197"/>
      <c r="M237" s="197"/>
      <c r="N237" s="197"/>
      <c r="O237" s="209"/>
      <c r="P237" s="197"/>
      <c r="Q237" s="197"/>
      <c r="R237" s="197"/>
    </row>
    <row r="238" customFormat="false" ht="12.8" hidden="false" customHeight="false" outlineLevel="0" collapsed="false">
      <c r="A238" s="207"/>
      <c r="B238" s="208"/>
      <c r="C238" s="208"/>
      <c r="D238" s="208"/>
      <c r="E238" s="208"/>
      <c r="F238" s="208"/>
      <c r="G238" s="208"/>
      <c r="H238" s="208"/>
      <c r="I238" s="208"/>
      <c r="J238" s="208"/>
      <c r="K238" s="208"/>
      <c r="L238" s="197"/>
      <c r="M238" s="197"/>
      <c r="N238" s="197"/>
      <c r="O238" s="209"/>
      <c r="P238" s="197"/>
      <c r="Q238" s="197"/>
      <c r="R238" s="197"/>
    </row>
    <row r="239" customFormat="false" ht="12.8" hidden="false" customHeight="false" outlineLevel="0" collapsed="false">
      <c r="A239" s="207"/>
      <c r="B239" s="208"/>
      <c r="C239" s="208"/>
      <c r="D239" s="208"/>
      <c r="E239" s="208"/>
      <c r="F239" s="208"/>
      <c r="G239" s="208"/>
      <c r="H239" s="208"/>
      <c r="I239" s="208"/>
      <c r="J239" s="208"/>
      <c r="K239" s="208"/>
      <c r="L239" s="197"/>
      <c r="M239" s="197"/>
      <c r="N239" s="197"/>
      <c r="O239" s="209"/>
      <c r="P239" s="197"/>
      <c r="Q239" s="197"/>
      <c r="R239" s="197"/>
    </row>
    <row r="240" customFormat="false" ht="12.8" hidden="false" customHeight="false" outlineLevel="0" collapsed="false">
      <c r="A240" s="207"/>
      <c r="B240" s="208"/>
      <c r="C240" s="208"/>
      <c r="D240" s="208"/>
      <c r="E240" s="208"/>
      <c r="F240" s="208"/>
      <c r="G240" s="208"/>
      <c r="H240" s="208"/>
      <c r="I240" s="208"/>
      <c r="J240" s="208"/>
      <c r="K240" s="208"/>
      <c r="L240" s="197"/>
      <c r="M240" s="197"/>
      <c r="N240" s="197"/>
      <c r="O240" s="209"/>
      <c r="P240" s="197"/>
      <c r="Q240" s="197"/>
      <c r="R240" s="197"/>
    </row>
    <row r="241" customFormat="false" ht="12.8" hidden="false" customHeight="false" outlineLevel="0" collapsed="false">
      <c r="A241" s="207"/>
      <c r="B241" s="208"/>
      <c r="C241" s="208"/>
      <c r="D241" s="208"/>
      <c r="E241" s="208"/>
      <c r="F241" s="208"/>
      <c r="G241" s="208"/>
      <c r="H241" s="208"/>
      <c r="I241" s="208"/>
      <c r="J241" s="208"/>
      <c r="K241" s="208"/>
      <c r="L241" s="197"/>
      <c r="M241" s="197"/>
      <c r="N241" s="197"/>
      <c r="O241" s="209"/>
      <c r="P241" s="197"/>
      <c r="Q241" s="197"/>
      <c r="R241" s="197"/>
    </row>
    <row r="242" customFormat="false" ht="12.8" hidden="false" customHeight="false" outlineLevel="0" collapsed="false">
      <c r="A242" s="207"/>
      <c r="B242" s="208"/>
      <c r="C242" s="208"/>
      <c r="D242" s="208"/>
      <c r="E242" s="208"/>
      <c r="F242" s="208"/>
      <c r="G242" s="208"/>
      <c r="H242" s="208"/>
      <c r="I242" s="208"/>
      <c r="J242" s="208"/>
      <c r="K242" s="208"/>
      <c r="L242" s="197"/>
      <c r="M242" s="197"/>
      <c r="N242" s="197"/>
      <c r="O242" s="209"/>
      <c r="P242" s="197"/>
      <c r="Q242" s="197"/>
      <c r="R242" s="197"/>
    </row>
    <row r="243" customFormat="false" ht="12.8" hidden="false" customHeight="false" outlineLevel="0" collapsed="false">
      <c r="A243" s="207"/>
      <c r="B243" s="208"/>
      <c r="C243" s="208"/>
      <c r="D243" s="208"/>
      <c r="E243" s="208"/>
      <c r="F243" s="208"/>
      <c r="G243" s="208"/>
      <c r="H243" s="208"/>
      <c r="I243" s="208"/>
      <c r="J243" s="208"/>
      <c r="K243" s="208"/>
      <c r="L243" s="197"/>
      <c r="M243" s="197"/>
      <c r="N243" s="197"/>
      <c r="O243" s="209"/>
      <c r="P243" s="197"/>
      <c r="Q243" s="197"/>
      <c r="R243" s="197"/>
    </row>
    <row r="244" customFormat="false" ht="12.8" hidden="false" customHeight="false" outlineLevel="0" collapsed="false">
      <c r="A244" s="207"/>
      <c r="B244" s="208"/>
      <c r="C244" s="208"/>
      <c r="D244" s="208"/>
      <c r="E244" s="208"/>
      <c r="F244" s="208"/>
      <c r="G244" s="208"/>
      <c r="H244" s="208"/>
      <c r="I244" s="208"/>
      <c r="J244" s="208"/>
      <c r="K244" s="208"/>
      <c r="L244" s="197"/>
      <c r="M244" s="197"/>
      <c r="N244" s="197"/>
      <c r="O244" s="209"/>
      <c r="P244" s="197"/>
      <c r="Q244" s="197"/>
      <c r="R244" s="197"/>
    </row>
    <row r="245" customFormat="false" ht="12.8" hidden="false" customHeight="false" outlineLevel="0" collapsed="false">
      <c r="A245" s="207"/>
      <c r="B245" s="208"/>
      <c r="C245" s="208"/>
      <c r="D245" s="208"/>
      <c r="E245" s="208"/>
      <c r="F245" s="208"/>
      <c r="G245" s="208"/>
      <c r="H245" s="208"/>
      <c r="I245" s="208"/>
      <c r="J245" s="208"/>
      <c r="K245" s="208"/>
      <c r="L245" s="197"/>
      <c r="M245" s="197"/>
      <c r="N245" s="197"/>
      <c r="O245" s="209"/>
      <c r="P245" s="197"/>
      <c r="Q245" s="197"/>
      <c r="R245" s="197"/>
    </row>
    <row r="246" customFormat="false" ht="12.8" hidden="false" customHeight="false" outlineLevel="0" collapsed="false">
      <c r="A246" s="207"/>
      <c r="B246" s="208"/>
      <c r="C246" s="208"/>
      <c r="D246" s="208"/>
      <c r="E246" s="208"/>
      <c r="F246" s="208"/>
      <c r="G246" s="208"/>
      <c r="H246" s="208"/>
      <c r="I246" s="208"/>
      <c r="J246" s="208"/>
      <c r="K246" s="208"/>
      <c r="L246" s="197"/>
      <c r="M246" s="197"/>
      <c r="N246" s="197"/>
      <c r="O246" s="209"/>
      <c r="P246" s="197"/>
      <c r="Q246" s="197"/>
      <c r="R246" s="197"/>
    </row>
    <row r="247" customFormat="false" ht="12.8" hidden="false" customHeight="false" outlineLevel="0" collapsed="false">
      <c r="A247" s="207"/>
      <c r="B247" s="208"/>
      <c r="C247" s="208"/>
      <c r="D247" s="208"/>
      <c r="E247" s="208"/>
      <c r="F247" s="208"/>
      <c r="G247" s="208"/>
      <c r="H247" s="208"/>
      <c r="I247" s="208"/>
      <c r="J247" s="208"/>
      <c r="K247" s="208"/>
      <c r="L247" s="197"/>
      <c r="M247" s="197"/>
      <c r="N247" s="197"/>
      <c r="O247" s="209"/>
      <c r="P247" s="197"/>
      <c r="Q247" s="197"/>
      <c r="R247" s="197"/>
    </row>
    <row r="248" customFormat="false" ht="12.8" hidden="false" customHeight="false" outlineLevel="0" collapsed="false">
      <c r="A248" s="207"/>
      <c r="B248" s="208"/>
      <c r="C248" s="208"/>
      <c r="D248" s="208"/>
      <c r="E248" s="208"/>
      <c r="F248" s="208"/>
      <c r="G248" s="208"/>
      <c r="H248" s="208"/>
      <c r="I248" s="208"/>
      <c r="J248" s="208"/>
      <c r="K248" s="208"/>
      <c r="L248" s="197"/>
      <c r="M248" s="197"/>
      <c r="N248" s="197"/>
      <c r="O248" s="209"/>
      <c r="P248" s="197"/>
      <c r="Q248" s="197"/>
      <c r="R248" s="197"/>
    </row>
    <row r="249" customFormat="false" ht="12.8" hidden="false" customHeight="false" outlineLevel="0" collapsed="false">
      <c r="A249" s="207"/>
      <c r="B249" s="208"/>
      <c r="C249" s="208"/>
      <c r="D249" s="208"/>
      <c r="E249" s="208"/>
      <c r="F249" s="208"/>
      <c r="G249" s="208"/>
      <c r="H249" s="208"/>
      <c r="I249" s="208"/>
      <c r="J249" s="208"/>
      <c r="K249" s="208"/>
      <c r="L249" s="197"/>
      <c r="M249" s="197"/>
      <c r="N249" s="197"/>
      <c r="O249" s="209"/>
      <c r="P249" s="197"/>
      <c r="Q249" s="197"/>
      <c r="R249" s="197"/>
    </row>
    <row r="250" customFormat="false" ht="12.8" hidden="false" customHeight="false" outlineLevel="0" collapsed="false">
      <c r="A250" s="207"/>
      <c r="B250" s="208"/>
      <c r="C250" s="208"/>
      <c r="D250" s="208"/>
      <c r="E250" s="208"/>
      <c r="F250" s="208"/>
      <c r="G250" s="208"/>
      <c r="H250" s="208"/>
      <c r="I250" s="208"/>
      <c r="J250" s="208"/>
      <c r="K250" s="208"/>
      <c r="L250" s="197"/>
      <c r="M250" s="197"/>
      <c r="N250" s="197"/>
      <c r="O250" s="209"/>
      <c r="P250" s="197"/>
      <c r="Q250" s="197"/>
      <c r="R250" s="197"/>
    </row>
    <row r="251" customFormat="false" ht="12.8" hidden="false" customHeight="false" outlineLevel="0" collapsed="false">
      <c r="A251" s="207"/>
      <c r="B251" s="208"/>
      <c r="C251" s="208"/>
      <c r="D251" s="208"/>
      <c r="E251" s="208"/>
      <c r="F251" s="208"/>
      <c r="G251" s="208"/>
      <c r="H251" s="208"/>
      <c r="I251" s="208"/>
      <c r="J251" s="208"/>
      <c r="K251" s="208"/>
      <c r="L251" s="197"/>
      <c r="M251" s="197"/>
      <c r="N251" s="197"/>
      <c r="O251" s="209"/>
      <c r="P251" s="197"/>
      <c r="Q251" s="197"/>
      <c r="R251" s="197"/>
    </row>
    <row r="252" customFormat="false" ht="12.8" hidden="false" customHeight="false" outlineLevel="0" collapsed="false">
      <c r="A252" s="207"/>
      <c r="B252" s="208"/>
      <c r="C252" s="208"/>
      <c r="D252" s="208"/>
      <c r="E252" s="208"/>
      <c r="F252" s="208"/>
      <c r="G252" s="208"/>
      <c r="H252" s="208"/>
      <c r="I252" s="208"/>
      <c r="J252" s="208"/>
      <c r="K252" s="208"/>
      <c r="L252" s="197"/>
      <c r="M252" s="197"/>
      <c r="N252" s="197"/>
      <c r="O252" s="209"/>
      <c r="P252" s="197"/>
      <c r="Q252" s="197"/>
      <c r="R252" s="197"/>
    </row>
    <row r="253" customFormat="false" ht="12.8" hidden="false" customHeight="false" outlineLevel="0" collapsed="false">
      <c r="A253" s="207"/>
      <c r="B253" s="208"/>
      <c r="C253" s="208"/>
      <c r="D253" s="208"/>
      <c r="E253" s="208"/>
      <c r="F253" s="208"/>
      <c r="G253" s="208"/>
      <c r="H253" s="208"/>
      <c r="I253" s="208"/>
      <c r="J253" s="208"/>
      <c r="K253" s="208"/>
      <c r="L253" s="197"/>
      <c r="M253" s="197"/>
      <c r="N253" s="197"/>
      <c r="O253" s="209"/>
      <c r="P253" s="197"/>
      <c r="Q253" s="197"/>
      <c r="R253" s="197"/>
    </row>
    <row r="254" customFormat="false" ht="12.8" hidden="false" customHeight="false" outlineLevel="0" collapsed="false">
      <c r="A254" s="207"/>
      <c r="B254" s="208"/>
      <c r="C254" s="208"/>
      <c r="D254" s="208"/>
      <c r="E254" s="208"/>
      <c r="F254" s="208"/>
      <c r="G254" s="208"/>
      <c r="H254" s="208"/>
      <c r="I254" s="208"/>
      <c r="J254" s="208"/>
      <c r="K254" s="208"/>
      <c r="L254" s="197"/>
      <c r="M254" s="197"/>
      <c r="N254" s="197"/>
      <c r="O254" s="209"/>
      <c r="P254" s="197"/>
      <c r="Q254" s="197"/>
      <c r="R254" s="197"/>
    </row>
    <row r="255" customFormat="false" ht="12.8" hidden="false" customHeight="false" outlineLevel="0" collapsed="false">
      <c r="A255" s="207"/>
      <c r="B255" s="208"/>
      <c r="C255" s="208"/>
      <c r="D255" s="208"/>
      <c r="E255" s="208"/>
      <c r="F255" s="208"/>
      <c r="G255" s="208"/>
      <c r="H255" s="208"/>
      <c r="I255" s="208"/>
      <c r="J255" s="208"/>
      <c r="K255" s="208"/>
      <c r="L255" s="197"/>
      <c r="M255" s="197"/>
      <c r="N255" s="197"/>
      <c r="O255" s="209"/>
      <c r="P255" s="197"/>
      <c r="Q255" s="197"/>
      <c r="R255" s="197"/>
    </row>
    <row r="256" customFormat="false" ht="12.8" hidden="false" customHeight="false" outlineLevel="0" collapsed="false">
      <c r="A256" s="207"/>
      <c r="B256" s="208"/>
      <c r="C256" s="208"/>
      <c r="D256" s="208"/>
      <c r="E256" s="208"/>
      <c r="F256" s="208"/>
      <c r="G256" s="208"/>
      <c r="H256" s="208"/>
      <c r="I256" s="208"/>
      <c r="J256" s="208"/>
      <c r="K256" s="208"/>
      <c r="L256" s="197"/>
      <c r="M256" s="197"/>
      <c r="N256" s="197"/>
      <c r="O256" s="209"/>
      <c r="P256" s="197"/>
      <c r="Q256" s="197"/>
      <c r="R256" s="197"/>
    </row>
    <row r="257" customFormat="false" ht="12.8" hidden="false" customHeight="false" outlineLevel="0" collapsed="false">
      <c r="A257" s="207"/>
      <c r="B257" s="208"/>
      <c r="C257" s="208"/>
      <c r="D257" s="208"/>
      <c r="E257" s="208"/>
      <c r="F257" s="208"/>
      <c r="G257" s="208"/>
      <c r="H257" s="208"/>
      <c r="I257" s="208"/>
      <c r="J257" s="208"/>
      <c r="K257" s="208"/>
      <c r="L257" s="197"/>
      <c r="M257" s="197"/>
      <c r="N257" s="197"/>
      <c r="O257" s="209"/>
      <c r="P257" s="197"/>
      <c r="Q257" s="197"/>
      <c r="R257" s="197"/>
    </row>
    <row r="258" customFormat="false" ht="12.8" hidden="false" customHeight="false" outlineLevel="0" collapsed="false">
      <c r="A258" s="207"/>
      <c r="B258" s="208"/>
      <c r="C258" s="208"/>
      <c r="D258" s="208"/>
      <c r="E258" s="208"/>
      <c r="F258" s="208"/>
      <c r="G258" s="208"/>
      <c r="H258" s="208"/>
      <c r="I258" s="208"/>
      <c r="J258" s="208"/>
      <c r="K258" s="208"/>
      <c r="L258" s="197"/>
      <c r="M258" s="197"/>
      <c r="N258" s="197"/>
      <c r="O258" s="209"/>
      <c r="P258" s="197"/>
      <c r="Q258" s="197"/>
      <c r="R258" s="197"/>
    </row>
    <row r="259" customFormat="false" ht="12.8" hidden="false" customHeight="false" outlineLevel="0" collapsed="false">
      <c r="A259" s="207"/>
      <c r="B259" s="208"/>
      <c r="C259" s="208"/>
      <c r="D259" s="208"/>
      <c r="E259" s="208"/>
      <c r="F259" s="208"/>
      <c r="G259" s="208"/>
      <c r="H259" s="208"/>
      <c r="I259" s="208"/>
      <c r="J259" s="208"/>
      <c r="K259" s="208"/>
      <c r="L259" s="197"/>
      <c r="M259" s="197"/>
      <c r="N259" s="197"/>
      <c r="O259" s="209"/>
      <c r="P259" s="197"/>
      <c r="Q259" s="197"/>
      <c r="R259" s="197"/>
    </row>
    <row r="260" customFormat="false" ht="12.8" hidden="false" customHeight="false" outlineLevel="0" collapsed="false">
      <c r="A260" s="207"/>
      <c r="B260" s="208"/>
      <c r="C260" s="208"/>
      <c r="D260" s="208"/>
      <c r="E260" s="208"/>
      <c r="F260" s="208"/>
      <c r="G260" s="208"/>
      <c r="H260" s="208"/>
      <c r="I260" s="208"/>
      <c r="J260" s="208"/>
      <c r="K260" s="208"/>
      <c r="L260" s="197"/>
      <c r="M260" s="197"/>
      <c r="N260" s="197"/>
      <c r="O260" s="209"/>
      <c r="P260" s="197"/>
      <c r="Q260" s="197"/>
      <c r="R260" s="197"/>
    </row>
    <row r="261" customFormat="false" ht="12.8" hidden="false" customHeight="false" outlineLevel="0" collapsed="false">
      <c r="A261" s="207"/>
      <c r="B261" s="208"/>
      <c r="C261" s="208"/>
      <c r="D261" s="208"/>
      <c r="E261" s="208"/>
      <c r="F261" s="208"/>
      <c r="G261" s="208"/>
      <c r="H261" s="208"/>
      <c r="I261" s="208"/>
      <c r="J261" s="208"/>
      <c r="K261" s="208"/>
      <c r="L261" s="197"/>
      <c r="M261" s="197"/>
      <c r="N261" s="197"/>
      <c r="O261" s="209"/>
      <c r="P261" s="197"/>
      <c r="Q261" s="197"/>
      <c r="R261" s="197"/>
    </row>
    <row r="262" customFormat="false" ht="12.8" hidden="false" customHeight="false" outlineLevel="0" collapsed="false">
      <c r="A262" s="207"/>
      <c r="B262" s="208"/>
      <c r="C262" s="208"/>
      <c r="D262" s="208"/>
      <c r="E262" s="208"/>
      <c r="F262" s="208"/>
      <c r="G262" s="208"/>
      <c r="H262" s="208"/>
      <c r="I262" s="208"/>
      <c r="J262" s="208"/>
      <c r="K262" s="208"/>
      <c r="L262" s="197"/>
      <c r="M262" s="197"/>
      <c r="N262" s="197"/>
      <c r="O262" s="209"/>
      <c r="P262" s="197"/>
      <c r="Q262" s="197"/>
      <c r="R262" s="197"/>
    </row>
    <row r="263" customFormat="false" ht="12.8" hidden="false" customHeight="false" outlineLevel="0" collapsed="false">
      <c r="A263" s="207"/>
      <c r="B263" s="208"/>
      <c r="C263" s="208"/>
      <c r="D263" s="208"/>
      <c r="E263" s="208"/>
      <c r="F263" s="208"/>
      <c r="G263" s="208"/>
      <c r="H263" s="208"/>
      <c r="I263" s="208"/>
      <c r="J263" s="208"/>
      <c r="K263" s="208"/>
      <c r="L263" s="197"/>
      <c r="M263" s="197"/>
      <c r="N263" s="197"/>
      <c r="O263" s="209"/>
      <c r="P263" s="197"/>
      <c r="Q263" s="197"/>
      <c r="R263" s="197"/>
    </row>
    <row r="264" customFormat="false" ht="12.8" hidden="false" customHeight="false" outlineLevel="0" collapsed="false">
      <c r="A264" s="207"/>
      <c r="B264" s="208"/>
      <c r="C264" s="208"/>
      <c r="D264" s="208"/>
      <c r="E264" s="208"/>
      <c r="F264" s="208"/>
      <c r="G264" s="208"/>
      <c r="H264" s="208"/>
      <c r="I264" s="208"/>
      <c r="J264" s="208"/>
      <c r="K264" s="208"/>
      <c r="L264" s="197"/>
      <c r="M264" s="197"/>
      <c r="N264" s="197"/>
      <c r="O264" s="209"/>
      <c r="P264" s="197"/>
      <c r="Q264" s="197"/>
      <c r="R264" s="197"/>
    </row>
    <row r="265" customFormat="false" ht="12.8" hidden="false" customHeight="false" outlineLevel="0" collapsed="false">
      <c r="A265" s="207"/>
      <c r="B265" s="208"/>
      <c r="C265" s="208"/>
      <c r="D265" s="208"/>
      <c r="E265" s="208"/>
      <c r="F265" s="208"/>
      <c r="G265" s="208"/>
      <c r="H265" s="208"/>
      <c r="I265" s="208"/>
      <c r="J265" s="208"/>
      <c r="K265" s="208"/>
      <c r="L265" s="197"/>
      <c r="M265" s="197"/>
      <c r="N265" s="197"/>
      <c r="O265" s="209"/>
      <c r="P265" s="197"/>
      <c r="Q265" s="197"/>
      <c r="R265" s="197"/>
    </row>
    <row r="266" customFormat="false" ht="12.8" hidden="false" customHeight="false" outlineLevel="0" collapsed="false">
      <c r="A266" s="207"/>
      <c r="B266" s="208"/>
      <c r="C266" s="208"/>
      <c r="D266" s="208"/>
      <c r="E266" s="208"/>
      <c r="F266" s="208"/>
      <c r="G266" s="208"/>
      <c r="H266" s="208"/>
      <c r="I266" s="208"/>
      <c r="J266" s="208"/>
      <c r="K266" s="208"/>
      <c r="L266" s="197"/>
      <c r="M266" s="197"/>
      <c r="N266" s="197"/>
      <c r="O266" s="209"/>
      <c r="P266" s="197"/>
      <c r="Q266" s="197"/>
      <c r="R266" s="197"/>
    </row>
    <row r="267" customFormat="false" ht="12.8" hidden="false" customHeight="false" outlineLevel="0" collapsed="false">
      <c r="A267" s="207"/>
      <c r="B267" s="208"/>
      <c r="C267" s="208"/>
      <c r="D267" s="208"/>
      <c r="E267" s="208"/>
      <c r="F267" s="208"/>
      <c r="G267" s="208"/>
      <c r="H267" s="208"/>
      <c r="I267" s="208"/>
      <c r="J267" s="208"/>
      <c r="K267" s="208"/>
      <c r="L267" s="197"/>
      <c r="M267" s="197"/>
      <c r="N267" s="197"/>
      <c r="O267" s="209"/>
      <c r="P267" s="197"/>
      <c r="Q267" s="197"/>
      <c r="R267" s="197"/>
    </row>
    <row r="268" customFormat="false" ht="12.8" hidden="false" customHeight="false" outlineLevel="0" collapsed="false">
      <c r="A268" s="207"/>
      <c r="B268" s="208"/>
      <c r="C268" s="208"/>
      <c r="D268" s="208"/>
      <c r="E268" s="208"/>
      <c r="F268" s="208"/>
      <c r="G268" s="208"/>
      <c r="H268" s="208"/>
      <c r="I268" s="208"/>
      <c r="J268" s="208"/>
      <c r="K268" s="208"/>
      <c r="L268" s="197"/>
      <c r="M268" s="197"/>
      <c r="N268" s="197"/>
      <c r="O268" s="209"/>
      <c r="P268" s="197"/>
      <c r="Q268" s="197"/>
      <c r="R268" s="197"/>
    </row>
    <row r="269" customFormat="false" ht="12.8" hidden="false" customHeight="false" outlineLevel="0" collapsed="false">
      <c r="A269" s="207"/>
      <c r="B269" s="208"/>
      <c r="C269" s="208"/>
      <c r="D269" s="208"/>
      <c r="E269" s="208"/>
      <c r="F269" s="208"/>
      <c r="G269" s="208"/>
      <c r="H269" s="208"/>
      <c r="I269" s="208"/>
      <c r="J269" s="208"/>
      <c r="K269" s="208"/>
      <c r="L269" s="197"/>
      <c r="M269" s="197"/>
      <c r="N269" s="197"/>
      <c r="O269" s="209"/>
      <c r="P269" s="197"/>
      <c r="Q269" s="197"/>
      <c r="R269" s="197"/>
    </row>
    <row r="270" customFormat="false" ht="12.8" hidden="false" customHeight="false" outlineLevel="0" collapsed="false">
      <c r="A270" s="207"/>
      <c r="B270" s="208"/>
      <c r="C270" s="208"/>
      <c r="D270" s="208"/>
      <c r="E270" s="208"/>
      <c r="F270" s="208"/>
      <c r="G270" s="208"/>
      <c r="H270" s="208"/>
      <c r="I270" s="208"/>
      <c r="J270" s="208"/>
      <c r="K270" s="208"/>
      <c r="L270" s="197"/>
      <c r="M270" s="197"/>
      <c r="N270" s="197"/>
      <c r="O270" s="209"/>
      <c r="P270" s="197"/>
      <c r="Q270" s="197"/>
      <c r="R270" s="197"/>
    </row>
    <row r="271" customFormat="false" ht="12.8" hidden="false" customHeight="false" outlineLevel="0" collapsed="false">
      <c r="A271" s="207"/>
      <c r="B271" s="208"/>
      <c r="C271" s="208"/>
      <c r="D271" s="208"/>
      <c r="E271" s="208"/>
      <c r="F271" s="208"/>
      <c r="G271" s="208"/>
      <c r="H271" s="208"/>
      <c r="I271" s="208"/>
      <c r="J271" s="208"/>
      <c r="K271" s="208"/>
      <c r="L271" s="197"/>
      <c r="M271" s="197"/>
      <c r="N271" s="197"/>
      <c r="O271" s="209"/>
      <c r="P271" s="197"/>
      <c r="Q271" s="197"/>
      <c r="R271" s="197"/>
    </row>
    <row r="272" customFormat="false" ht="12.8" hidden="false" customHeight="false" outlineLevel="0" collapsed="false">
      <c r="A272" s="207"/>
      <c r="B272" s="208"/>
      <c r="C272" s="208"/>
      <c r="D272" s="208"/>
      <c r="E272" s="208"/>
      <c r="F272" s="208"/>
      <c r="G272" s="208"/>
      <c r="H272" s="208"/>
      <c r="I272" s="208"/>
      <c r="J272" s="208"/>
      <c r="K272" s="208"/>
      <c r="L272" s="197"/>
      <c r="M272" s="197"/>
      <c r="N272" s="197"/>
      <c r="O272" s="209"/>
      <c r="P272" s="197"/>
      <c r="Q272" s="197"/>
      <c r="R272" s="197"/>
    </row>
    <row r="273" customFormat="false" ht="12.8" hidden="false" customHeight="false" outlineLevel="0" collapsed="false">
      <c r="A273" s="207"/>
      <c r="B273" s="208"/>
      <c r="C273" s="208"/>
      <c r="D273" s="208"/>
      <c r="E273" s="208"/>
      <c r="F273" s="208"/>
      <c r="G273" s="208"/>
      <c r="H273" s="208"/>
      <c r="I273" s="208"/>
      <c r="J273" s="208"/>
      <c r="K273" s="208"/>
      <c r="L273" s="197"/>
      <c r="M273" s="197"/>
      <c r="N273" s="197"/>
      <c r="O273" s="209"/>
      <c r="P273" s="197"/>
      <c r="Q273" s="197"/>
      <c r="R273" s="197"/>
    </row>
    <row r="274" customFormat="false" ht="12.8" hidden="false" customHeight="false" outlineLevel="0" collapsed="false">
      <c r="A274" s="207"/>
      <c r="B274" s="208"/>
      <c r="C274" s="208"/>
      <c r="D274" s="208"/>
      <c r="E274" s="208"/>
      <c r="F274" s="208"/>
      <c r="G274" s="208"/>
      <c r="H274" s="208"/>
      <c r="I274" s="208"/>
      <c r="J274" s="208"/>
      <c r="K274" s="208"/>
      <c r="L274" s="197"/>
      <c r="M274" s="197"/>
      <c r="N274" s="197"/>
      <c r="O274" s="209"/>
      <c r="P274" s="197"/>
      <c r="Q274" s="197"/>
      <c r="R274" s="197"/>
    </row>
    <row r="275" customFormat="false" ht="12.8" hidden="false" customHeight="false" outlineLevel="0" collapsed="false">
      <c r="A275" s="207"/>
      <c r="B275" s="208"/>
      <c r="C275" s="208"/>
      <c r="D275" s="208"/>
      <c r="E275" s="208"/>
      <c r="F275" s="208"/>
      <c r="G275" s="208"/>
      <c r="H275" s="208"/>
      <c r="I275" s="208"/>
      <c r="J275" s="208"/>
      <c r="K275" s="208"/>
      <c r="L275" s="197"/>
      <c r="M275" s="197"/>
      <c r="N275" s="197"/>
      <c r="O275" s="209"/>
      <c r="P275" s="197"/>
      <c r="Q275" s="197"/>
      <c r="R275" s="197"/>
    </row>
    <row r="276" customFormat="false" ht="12.8" hidden="false" customHeight="false" outlineLevel="0" collapsed="false">
      <c r="A276" s="207"/>
      <c r="B276" s="208"/>
      <c r="C276" s="208"/>
      <c r="D276" s="208"/>
      <c r="E276" s="208"/>
      <c r="F276" s="208"/>
      <c r="G276" s="208"/>
      <c r="H276" s="208"/>
      <c r="I276" s="208"/>
      <c r="J276" s="208"/>
      <c r="K276" s="208"/>
      <c r="L276" s="197"/>
      <c r="M276" s="197"/>
      <c r="N276" s="197"/>
      <c r="O276" s="209"/>
      <c r="P276" s="197"/>
      <c r="Q276" s="197"/>
      <c r="R276" s="197"/>
    </row>
    <row r="277" customFormat="false" ht="12.8" hidden="false" customHeight="false" outlineLevel="0" collapsed="false">
      <c r="A277" s="207"/>
      <c r="B277" s="208"/>
      <c r="C277" s="208"/>
      <c r="D277" s="208"/>
      <c r="E277" s="208"/>
      <c r="F277" s="208"/>
      <c r="G277" s="208"/>
      <c r="H277" s="208"/>
      <c r="I277" s="208"/>
      <c r="J277" s="208"/>
      <c r="K277" s="208"/>
      <c r="L277" s="197"/>
      <c r="M277" s="197"/>
      <c r="N277" s="197"/>
      <c r="O277" s="209"/>
      <c r="P277" s="197"/>
      <c r="Q277" s="197"/>
      <c r="R277" s="197"/>
    </row>
    <row r="278" customFormat="false" ht="12.8" hidden="false" customHeight="false" outlineLevel="0" collapsed="false">
      <c r="A278" s="207"/>
      <c r="B278" s="208"/>
      <c r="C278" s="208"/>
      <c r="D278" s="208"/>
      <c r="E278" s="208"/>
      <c r="F278" s="208"/>
      <c r="G278" s="208"/>
      <c r="H278" s="208"/>
      <c r="I278" s="208"/>
      <c r="J278" s="208"/>
      <c r="K278" s="208"/>
      <c r="L278" s="197"/>
      <c r="M278" s="197"/>
      <c r="N278" s="197"/>
      <c r="O278" s="209"/>
      <c r="P278" s="197"/>
      <c r="Q278" s="197"/>
      <c r="R278" s="197"/>
    </row>
    <row r="279" customFormat="false" ht="12.8" hidden="false" customHeight="false" outlineLevel="0" collapsed="false">
      <c r="A279" s="207"/>
      <c r="B279" s="208"/>
      <c r="C279" s="208"/>
      <c r="D279" s="208"/>
      <c r="E279" s="208"/>
      <c r="F279" s="208"/>
      <c r="G279" s="208"/>
      <c r="H279" s="208"/>
      <c r="I279" s="208"/>
      <c r="J279" s="208"/>
      <c r="K279" s="208"/>
      <c r="L279" s="197"/>
      <c r="M279" s="197"/>
      <c r="N279" s="197"/>
      <c r="O279" s="209"/>
      <c r="P279" s="197"/>
      <c r="Q279" s="197"/>
      <c r="R279" s="197"/>
    </row>
    <row r="280" customFormat="false" ht="12.8" hidden="false" customHeight="false" outlineLevel="0" collapsed="false">
      <c r="A280" s="207"/>
      <c r="B280" s="208"/>
      <c r="C280" s="208"/>
      <c r="D280" s="208"/>
      <c r="E280" s="208"/>
      <c r="F280" s="208"/>
      <c r="G280" s="208"/>
      <c r="H280" s="208"/>
      <c r="I280" s="208"/>
      <c r="J280" s="208"/>
      <c r="K280" s="208"/>
      <c r="L280" s="197"/>
      <c r="M280" s="197"/>
      <c r="N280" s="197"/>
      <c r="O280" s="209"/>
      <c r="P280" s="197"/>
      <c r="Q280" s="197"/>
      <c r="R280" s="197"/>
    </row>
    <row r="281" customFormat="false" ht="12.8" hidden="false" customHeight="false" outlineLevel="0" collapsed="false">
      <c r="A281" s="207"/>
      <c r="B281" s="208"/>
      <c r="C281" s="208"/>
      <c r="D281" s="208"/>
      <c r="E281" s="208"/>
      <c r="F281" s="208"/>
      <c r="G281" s="208"/>
      <c r="H281" s="208"/>
      <c r="I281" s="208"/>
      <c r="J281" s="208"/>
      <c r="K281" s="208"/>
      <c r="L281" s="197"/>
      <c r="M281" s="197"/>
      <c r="N281" s="197"/>
      <c r="O281" s="209"/>
      <c r="P281" s="197"/>
      <c r="Q281" s="197"/>
      <c r="R281" s="197"/>
    </row>
    <row r="282" customFormat="false" ht="12.8" hidden="false" customHeight="false" outlineLevel="0" collapsed="false">
      <c r="A282" s="207"/>
      <c r="B282" s="208"/>
      <c r="C282" s="208"/>
      <c r="D282" s="208"/>
      <c r="E282" s="208"/>
      <c r="F282" s="208"/>
      <c r="G282" s="208"/>
      <c r="H282" s="208"/>
      <c r="I282" s="208"/>
      <c r="J282" s="208"/>
      <c r="K282" s="208"/>
      <c r="L282" s="197"/>
      <c r="M282" s="197"/>
      <c r="N282" s="197"/>
      <c r="O282" s="209"/>
      <c r="P282" s="197"/>
      <c r="Q282" s="197"/>
      <c r="R282" s="197"/>
    </row>
    <row r="283" customFormat="false" ht="12.8" hidden="false" customHeight="false" outlineLevel="0" collapsed="false">
      <c r="A283" s="207"/>
      <c r="B283" s="208"/>
      <c r="C283" s="208"/>
      <c r="D283" s="208"/>
      <c r="E283" s="208"/>
      <c r="F283" s="208"/>
      <c r="G283" s="208"/>
      <c r="H283" s="208"/>
      <c r="I283" s="208"/>
      <c r="J283" s="208"/>
      <c r="K283" s="208"/>
      <c r="L283" s="197"/>
      <c r="M283" s="197"/>
      <c r="N283" s="197"/>
      <c r="O283" s="209"/>
      <c r="P283" s="197"/>
      <c r="Q283" s="197"/>
      <c r="R283" s="197"/>
    </row>
    <row r="284" customFormat="false" ht="12.8" hidden="false" customHeight="false" outlineLevel="0" collapsed="false">
      <c r="A284" s="207"/>
      <c r="B284" s="208"/>
      <c r="C284" s="208"/>
      <c r="D284" s="208"/>
      <c r="E284" s="208"/>
      <c r="F284" s="208"/>
      <c r="G284" s="208"/>
      <c r="H284" s="208"/>
      <c r="I284" s="208"/>
      <c r="J284" s="208"/>
      <c r="K284" s="208"/>
      <c r="L284" s="197"/>
      <c r="M284" s="197"/>
      <c r="N284" s="197"/>
      <c r="O284" s="209"/>
      <c r="P284" s="197"/>
      <c r="Q284" s="197"/>
      <c r="R284" s="197"/>
    </row>
    <row r="285" customFormat="false" ht="12.8" hidden="false" customHeight="false" outlineLevel="0" collapsed="false">
      <c r="A285" s="207"/>
      <c r="B285" s="208"/>
      <c r="C285" s="208"/>
      <c r="D285" s="208"/>
      <c r="E285" s="208"/>
      <c r="F285" s="208"/>
      <c r="G285" s="208"/>
      <c r="H285" s="208"/>
      <c r="I285" s="208"/>
      <c r="J285" s="208"/>
      <c r="K285" s="208"/>
      <c r="L285" s="197"/>
      <c r="M285" s="197"/>
      <c r="N285" s="197"/>
      <c r="O285" s="209"/>
      <c r="P285" s="197"/>
      <c r="Q285" s="197"/>
      <c r="R285" s="197"/>
    </row>
    <row r="286" customFormat="false" ht="12.8" hidden="false" customHeight="false" outlineLevel="0" collapsed="false">
      <c r="A286" s="207"/>
      <c r="B286" s="208"/>
      <c r="C286" s="208"/>
      <c r="D286" s="208"/>
      <c r="E286" s="208"/>
      <c r="F286" s="208"/>
      <c r="G286" s="208"/>
      <c r="H286" s="208"/>
      <c r="I286" s="208"/>
      <c r="J286" s="208"/>
      <c r="K286" s="208"/>
      <c r="L286" s="197"/>
      <c r="M286" s="197"/>
      <c r="N286" s="197"/>
      <c r="O286" s="209"/>
      <c r="P286" s="197"/>
      <c r="Q286" s="197"/>
      <c r="R286" s="197"/>
    </row>
    <row r="287" customFormat="false" ht="12.8" hidden="false" customHeight="false" outlineLevel="0" collapsed="false">
      <c r="A287" s="207"/>
      <c r="B287" s="208"/>
      <c r="C287" s="208"/>
      <c r="D287" s="208"/>
      <c r="E287" s="208"/>
      <c r="F287" s="208"/>
      <c r="G287" s="208"/>
      <c r="H287" s="208"/>
      <c r="I287" s="208"/>
      <c r="J287" s="208"/>
      <c r="K287" s="208"/>
      <c r="L287" s="197"/>
      <c r="M287" s="197"/>
      <c r="N287" s="197"/>
      <c r="O287" s="209"/>
      <c r="P287" s="197"/>
      <c r="Q287" s="197"/>
      <c r="R287" s="197"/>
    </row>
    <row r="288" customFormat="false" ht="12.8" hidden="false" customHeight="false" outlineLevel="0" collapsed="false">
      <c r="A288" s="207"/>
      <c r="B288" s="208"/>
      <c r="C288" s="208"/>
      <c r="D288" s="208"/>
      <c r="E288" s="208"/>
      <c r="F288" s="208"/>
      <c r="G288" s="208"/>
      <c r="H288" s="208"/>
      <c r="I288" s="208"/>
      <c r="J288" s="208"/>
      <c r="K288" s="208"/>
      <c r="L288" s="197"/>
      <c r="M288" s="197"/>
      <c r="N288" s="197"/>
      <c r="O288" s="209"/>
      <c r="P288" s="197"/>
      <c r="Q288" s="197"/>
      <c r="R288" s="197"/>
    </row>
    <row r="289" customFormat="false" ht="12.8" hidden="false" customHeight="false" outlineLevel="0" collapsed="false">
      <c r="A289" s="207"/>
      <c r="B289" s="208"/>
      <c r="C289" s="208"/>
      <c r="D289" s="208"/>
      <c r="E289" s="208"/>
      <c r="F289" s="208"/>
      <c r="G289" s="208"/>
      <c r="H289" s="208"/>
      <c r="I289" s="208"/>
      <c r="J289" s="208"/>
      <c r="K289" s="208"/>
      <c r="L289" s="197"/>
      <c r="M289" s="197"/>
      <c r="N289" s="197"/>
      <c r="O289" s="209"/>
      <c r="P289" s="197"/>
      <c r="Q289" s="197"/>
      <c r="R289" s="197"/>
    </row>
    <row r="290" customFormat="false" ht="12.8" hidden="false" customHeight="false" outlineLevel="0" collapsed="false">
      <c r="A290" s="207"/>
      <c r="B290" s="208"/>
      <c r="C290" s="208"/>
      <c r="D290" s="208"/>
      <c r="E290" s="208"/>
      <c r="F290" s="208"/>
      <c r="G290" s="208"/>
      <c r="H290" s="208"/>
      <c r="I290" s="208"/>
      <c r="J290" s="208"/>
      <c r="K290" s="208"/>
      <c r="L290" s="197"/>
      <c r="M290" s="197"/>
      <c r="N290" s="197"/>
      <c r="O290" s="209"/>
      <c r="P290" s="197"/>
      <c r="Q290" s="197"/>
      <c r="R290" s="197"/>
    </row>
    <row r="291" customFormat="false" ht="12.8" hidden="false" customHeight="false" outlineLevel="0" collapsed="false">
      <c r="A291" s="207"/>
      <c r="B291" s="208"/>
      <c r="C291" s="208"/>
      <c r="D291" s="208"/>
      <c r="E291" s="208"/>
      <c r="F291" s="208"/>
      <c r="G291" s="208"/>
      <c r="H291" s="208"/>
      <c r="I291" s="208"/>
      <c r="J291" s="208"/>
      <c r="K291" s="208"/>
      <c r="L291" s="197"/>
      <c r="M291" s="197"/>
      <c r="N291" s="197"/>
      <c r="O291" s="209"/>
      <c r="P291" s="197"/>
      <c r="Q291" s="197"/>
      <c r="R291" s="197"/>
    </row>
    <row r="292" customFormat="false" ht="12.8" hidden="false" customHeight="false" outlineLevel="0" collapsed="false">
      <c r="A292" s="207"/>
      <c r="B292" s="208"/>
      <c r="C292" s="208"/>
      <c r="D292" s="208"/>
      <c r="E292" s="208"/>
      <c r="F292" s="208"/>
      <c r="G292" s="208"/>
      <c r="H292" s="208"/>
      <c r="I292" s="208"/>
      <c r="J292" s="208"/>
      <c r="K292" s="208"/>
      <c r="L292" s="197"/>
      <c r="M292" s="197"/>
      <c r="N292" s="197"/>
      <c r="O292" s="209"/>
      <c r="P292" s="197"/>
      <c r="Q292" s="197"/>
      <c r="R292" s="197"/>
    </row>
    <row r="293" customFormat="false" ht="12.8" hidden="false" customHeight="false" outlineLevel="0" collapsed="false">
      <c r="A293" s="207"/>
      <c r="B293" s="208"/>
      <c r="C293" s="208"/>
      <c r="D293" s="208"/>
      <c r="E293" s="208"/>
      <c r="F293" s="208"/>
      <c r="G293" s="208"/>
      <c r="H293" s="208"/>
      <c r="I293" s="208"/>
      <c r="J293" s="208"/>
      <c r="K293" s="208"/>
      <c r="L293" s="197"/>
      <c r="M293" s="197"/>
      <c r="N293" s="197"/>
      <c r="O293" s="209"/>
      <c r="P293" s="197"/>
      <c r="Q293" s="197"/>
      <c r="R293" s="197"/>
    </row>
    <row r="294" customFormat="false" ht="12.8" hidden="false" customHeight="false" outlineLevel="0" collapsed="false">
      <c r="A294" s="207"/>
      <c r="B294" s="208"/>
      <c r="C294" s="208"/>
      <c r="D294" s="208"/>
      <c r="E294" s="208"/>
      <c r="F294" s="208"/>
      <c r="G294" s="208"/>
      <c r="H294" s="208"/>
      <c r="I294" s="208"/>
      <c r="J294" s="208"/>
      <c r="K294" s="208"/>
      <c r="L294" s="197"/>
      <c r="M294" s="197"/>
      <c r="N294" s="197"/>
      <c r="O294" s="209"/>
      <c r="P294" s="197"/>
      <c r="Q294" s="197"/>
      <c r="R294" s="197"/>
    </row>
    <row r="295" customFormat="false" ht="12.8" hidden="false" customHeight="false" outlineLevel="0" collapsed="false">
      <c r="A295" s="207"/>
      <c r="B295" s="208"/>
      <c r="C295" s="208"/>
      <c r="D295" s="208"/>
      <c r="E295" s="208"/>
      <c r="F295" s="208"/>
      <c r="G295" s="208"/>
      <c r="H295" s="208"/>
      <c r="I295" s="208"/>
      <c r="J295" s="208"/>
      <c r="K295" s="208"/>
      <c r="L295" s="197"/>
      <c r="M295" s="197"/>
      <c r="N295" s="197"/>
      <c r="O295" s="209"/>
      <c r="P295" s="197"/>
      <c r="Q295" s="197"/>
      <c r="R295" s="197"/>
    </row>
    <row r="296" customFormat="false" ht="12.8" hidden="false" customHeight="false" outlineLevel="0" collapsed="false">
      <c r="A296" s="207"/>
      <c r="B296" s="208"/>
      <c r="C296" s="208"/>
      <c r="D296" s="208"/>
      <c r="E296" s="208"/>
      <c r="F296" s="208"/>
      <c r="G296" s="208"/>
      <c r="H296" s="208"/>
      <c r="I296" s="208"/>
      <c r="J296" s="208"/>
      <c r="K296" s="208"/>
      <c r="L296" s="197"/>
      <c r="M296" s="197"/>
      <c r="N296" s="197"/>
      <c r="O296" s="209"/>
      <c r="P296" s="197"/>
      <c r="Q296" s="197"/>
      <c r="R296" s="197"/>
    </row>
    <row r="297" customFormat="false" ht="12.8" hidden="false" customHeight="false" outlineLevel="0" collapsed="false">
      <c r="A297" s="211"/>
      <c r="B297" s="208"/>
      <c r="C297" s="208"/>
      <c r="D297" s="208"/>
      <c r="E297" s="208"/>
      <c r="F297" s="208"/>
      <c r="G297" s="208"/>
      <c r="H297" s="208"/>
      <c r="I297" s="208"/>
      <c r="J297" s="208"/>
      <c r="K297" s="208"/>
      <c r="L297" s="197"/>
      <c r="M297" s="197"/>
      <c r="N297" s="197"/>
      <c r="O297" s="209"/>
      <c r="P297" s="197"/>
      <c r="Q297" s="197"/>
      <c r="R297" s="197"/>
    </row>
    <row r="298" customFormat="false" ht="12.8" hidden="false" customHeight="false" outlineLevel="0" collapsed="false">
      <c r="A298" s="211"/>
      <c r="B298" s="208"/>
      <c r="C298" s="208"/>
      <c r="D298" s="208"/>
      <c r="E298" s="208"/>
      <c r="F298" s="208"/>
      <c r="G298" s="208"/>
      <c r="H298" s="208"/>
      <c r="I298" s="208"/>
      <c r="J298" s="208"/>
      <c r="K298" s="208"/>
      <c r="L298" s="197"/>
      <c r="M298" s="197"/>
      <c r="N298" s="197"/>
      <c r="O298" s="209"/>
      <c r="P298" s="197"/>
      <c r="Q298" s="197"/>
      <c r="R298" s="197"/>
    </row>
    <row r="299" customFormat="false" ht="12.8" hidden="false" customHeight="false" outlineLevel="0" collapsed="false">
      <c r="A299" s="211"/>
      <c r="B299" s="208"/>
      <c r="C299" s="208"/>
      <c r="D299" s="208"/>
      <c r="E299" s="208"/>
      <c r="F299" s="208"/>
      <c r="G299" s="208"/>
      <c r="H299" s="208"/>
      <c r="I299" s="208"/>
      <c r="J299" s="208"/>
      <c r="K299" s="208"/>
      <c r="L299" s="197"/>
      <c r="M299" s="197"/>
      <c r="N299" s="197"/>
      <c r="O299" s="209"/>
      <c r="P299" s="197"/>
      <c r="Q299" s="197"/>
      <c r="R299" s="197"/>
    </row>
    <row r="300" customFormat="false" ht="12.8" hidden="false" customHeight="false" outlineLevel="0" collapsed="false">
      <c r="A300" s="211"/>
      <c r="B300" s="208"/>
      <c r="C300" s="208"/>
      <c r="D300" s="208"/>
      <c r="E300" s="208"/>
      <c r="F300" s="208"/>
      <c r="G300" s="208"/>
      <c r="H300" s="208"/>
      <c r="I300" s="208"/>
      <c r="J300" s="208"/>
      <c r="K300" s="208"/>
      <c r="L300" s="197"/>
      <c r="M300" s="197"/>
      <c r="N300" s="197"/>
      <c r="O300" s="209"/>
      <c r="P300" s="197"/>
      <c r="Q300" s="197"/>
      <c r="R300" s="197"/>
    </row>
    <row r="301" customFormat="false" ht="12.8" hidden="false" customHeight="false" outlineLevel="0" collapsed="false">
      <c r="A301" s="211"/>
      <c r="B301" s="208"/>
      <c r="C301" s="208"/>
      <c r="D301" s="208"/>
      <c r="E301" s="208"/>
      <c r="F301" s="208"/>
      <c r="G301" s="208"/>
      <c r="H301" s="208"/>
      <c r="I301" s="208"/>
      <c r="J301" s="208"/>
      <c r="K301" s="208"/>
      <c r="L301" s="197"/>
      <c r="M301" s="197"/>
      <c r="N301" s="197"/>
      <c r="O301" s="209"/>
      <c r="P301" s="197"/>
      <c r="Q301" s="197"/>
      <c r="R301" s="197"/>
    </row>
    <row r="302" customFormat="false" ht="12.8" hidden="false" customHeight="false" outlineLevel="0" collapsed="false">
      <c r="A302" s="211"/>
      <c r="B302" s="208"/>
      <c r="C302" s="208"/>
      <c r="D302" s="208"/>
      <c r="E302" s="208"/>
      <c r="F302" s="208"/>
      <c r="G302" s="208"/>
      <c r="H302" s="208"/>
      <c r="I302" s="208"/>
      <c r="J302" s="208"/>
      <c r="K302" s="208"/>
      <c r="L302" s="197"/>
      <c r="M302" s="197"/>
      <c r="N302" s="197"/>
      <c r="O302" s="209"/>
      <c r="P302" s="197"/>
      <c r="Q302" s="197"/>
      <c r="R302" s="197"/>
    </row>
    <row r="303" customFormat="false" ht="12.8" hidden="false" customHeight="false" outlineLevel="0" collapsed="false">
      <c r="A303" s="211"/>
      <c r="B303" s="208"/>
      <c r="C303" s="208"/>
      <c r="D303" s="208"/>
      <c r="E303" s="208"/>
      <c r="F303" s="208"/>
      <c r="G303" s="208"/>
      <c r="H303" s="208"/>
      <c r="I303" s="208"/>
      <c r="J303" s="208"/>
      <c r="K303" s="208"/>
      <c r="L303" s="197"/>
      <c r="M303" s="197"/>
      <c r="N303" s="197"/>
      <c r="O303" s="209"/>
      <c r="P303" s="197"/>
      <c r="Q303" s="197"/>
      <c r="R303" s="197"/>
    </row>
    <row r="304" customFormat="false" ht="12.8" hidden="false" customHeight="false" outlineLevel="0" collapsed="false">
      <c r="A304" s="211"/>
      <c r="B304" s="208"/>
      <c r="C304" s="208"/>
      <c r="D304" s="208"/>
      <c r="E304" s="208"/>
      <c r="F304" s="208"/>
      <c r="G304" s="208"/>
      <c r="H304" s="208"/>
      <c r="I304" s="208"/>
      <c r="J304" s="208"/>
      <c r="K304" s="208"/>
      <c r="L304" s="197"/>
      <c r="M304" s="197"/>
      <c r="N304" s="197"/>
      <c r="O304" s="209"/>
      <c r="P304" s="197"/>
      <c r="Q304" s="197"/>
      <c r="R304" s="197"/>
    </row>
    <row r="305" customFormat="false" ht="12.8" hidden="false" customHeight="false" outlineLevel="0" collapsed="false">
      <c r="A305" s="211"/>
      <c r="B305" s="208"/>
      <c r="C305" s="208"/>
      <c r="D305" s="208"/>
      <c r="E305" s="208"/>
      <c r="F305" s="208"/>
      <c r="G305" s="208"/>
      <c r="H305" s="208"/>
      <c r="I305" s="208"/>
      <c r="J305" s="208"/>
      <c r="K305" s="208"/>
      <c r="L305" s="197"/>
      <c r="M305" s="197"/>
      <c r="N305" s="197"/>
      <c r="O305" s="209"/>
      <c r="P305" s="197"/>
      <c r="Q305" s="197"/>
      <c r="R305" s="197"/>
    </row>
    <row r="306" customFormat="false" ht="12.8" hidden="false" customHeight="false" outlineLevel="0" collapsed="false">
      <c r="A306" s="211"/>
      <c r="B306" s="208"/>
      <c r="C306" s="208"/>
      <c r="D306" s="208"/>
      <c r="E306" s="208"/>
      <c r="F306" s="208"/>
      <c r="G306" s="208"/>
      <c r="H306" s="208"/>
      <c r="I306" s="208"/>
      <c r="J306" s="208"/>
      <c r="K306" s="208"/>
      <c r="L306" s="197"/>
      <c r="M306" s="197"/>
      <c r="N306" s="197"/>
      <c r="O306" s="209"/>
      <c r="P306" s="197"/>
      <c r="Q306" s="197"/>
      <c r="R306" s="197"/>
    </row>
    <row r="307" customFormat="false" ht="12.8" hidden="false" customHeight="false" outlineLevel="0" collapsed="false">
      <c r="A307" s="211"/>
      <c r="B307" s="208"/>
      <c r="C307" s="208"/>
      <c r="D307" s="208"/>
      <c r="E307" s="208"/>
      <c r="F307" s="208"/>
      <c r="G307" s="208"/>
      <c r="H307" s="208"/>
      <c r="I307" s="208"/>
      <c r="J307" s="208"/>
      <c r="K307" s="208"/>
      <c r="L307" s="197"/>
      <c r="M307" s="197"/>
      <c r="N307" s="197"/>
      <c r="O307" s="209"/>
      <c r="P307" s="197"/>
      <c r="Q307" s="197"/>
      <c r="R307" s="197"/>
    </row>
    <row r="308" customFormat="false" ht="12.8" hidden="false" customHeight="false" outlineLevel="0" collapsed="false">
      <c r="A308" s="211"/>
      <c r="B308" s="208"/>
      <c r="C308" s="208"/>
      <c r="D308" s="208"/>
      <c r="E308" s="208"/>
      <c r="F308" s="208"/>
      <c r="G308" s="208"/>
      <c r="H308" s="208"/>
      <c r="I308" s="208"/>
      <c r="J308" s="208"/>
      <c r="K308" s="208"/>
      <c r="L308" s="197"/>
      <c r="M308" s="197"/>
      <c r="N308" s="197"/>
      <c r="O308" s="209"/>
      <c r="P308" s="197"/>
      <c r="Q308" s="197"/>
      <c r="R308" s="197"/>
    </row>
    <row r="309" customFormat="false" ht="12.8" hidden="false" customHeight="false" outlineLevel="0" collapsed="false">
      <c r="A309" s="211"/>
      <c r="B309" s="208"/>
      <c r="C309" s="208"/>
      <c r="D309" s="208"/>
      <c r="E309" s="208"/>
      <c r="F309" s="208"/>
      <c r="G309" s="208"/>
      <c r="H309" s="208"/>
      <c r="I309" s="208"/>
      <c r="J309" s="208"/>
      <c r="K309" s="208"/>
      <c r="L309" s="197"/>
      <c r="M309" s="197"/>
      <c r="N309" s="197"/>
      <c r="O309" s="209"/>
      <c r="P309" s="197"/>
      <c r="Q309" s="197"/>
      <c r="R309" s="197"/>
    </row>
    <row r="310" customFormat="false" ht="12.8" hidden="false" customHeight="false" outlineLevel="0" collapsed="false">
      <c r="A310" s="211"/>
      <c r="B310" s="208"/>
      <c r="C310" s="208"/>
      <c r="D310" s="208"/>
      <c r="E310" s="208"/>
      <c r="F310" s="208"/>
      <c r="G310" s="208"/>
      <c r="H310" s="208"/>
      <c r="I310" s="208"/>
      <c r="J310" s="208"/>
      <c r="K310" s="208"/>
      <c r="L310" s="197"/>
      <c r="M310" s="197"/>
      <c r="N310" s="197"/>
      <c r="O310" s="209"/>
      <c r="P310" s="197"/>
      <c r="Q310" s="197"/>
      <c r="R310" s="197"/>
    </row>
    <row r="311" customFormat="false" ht="12.8" hidden="false" customHeight="false" outlineLevel="0" collapsed="false">
      <c r="A311" s="211"/>
      <c r="B311" s="208"/>
      <c r="C311" s="208"/>
      <c r="D311" s="208"/>
      <c r="E311" s="208"/>
      <c r="F311" s="208"/>
      <c r="G311" s="208"/>
      <c r="H311" s="208"/>
      <c r="I311" s="208"/>
      <c r="J311" s="208"/>
      <c r="K311" s="208"/>
      <c r="L311" s="197"/>
      <c r="M311" s="197"/>
      <c r="N311" s="197"/>
      <c r="O311" s="209"/>
      <c r="P311" s="197"/>
      <c r="Q311" s="197"/>
      <c r="R311" s="197"/>
    </row>
    <row r="312" customFormat="false" ht="12.8" hidden="false" customHeight="false" outlineLevel="0" collapsed="false">
      <c r="A312" s="211"/>
      <c r="B312" s="208"/>
      <c r="C312" s="208"/>
      <c r="D312" s="208"/>
      <c r="E312" s="208"/>
      <c r="F312" s="208"/>
      <c r="G312" s="208"/>
      <c r="H312" s="208"/>
      <c r="I312" s="208"/>
      <c r="J312" s="208"/>
      <c r="K312" s="208"/>
      <c r="L312" s="197"/>
      <c r="M312" s="197"/>
      <c r="N312" s="197"/>
      <c r="O312" s="209"/>
      <c r="P312" s="197"/>
      <c r="Q312" s="197"/>
      <c r="R312" s="197"/>
    </row>
    <row r="313" customFormat="false" ht="12.8" hidden="false" customHeight="false" outlineLevel="0" collapsed="false">
      <c r="A313" s="211"/>
      <c r="B313" s="208"/>
      <c r="C313" s="208"/>
      <c r="D313" s="208"/>
      <c r="E313" s="208"/>
      <c r="F313" s="208"/>
      <c r="G313" s="208"/>
      <c r="H313" s="208"/>
      <c r="I313" s="208"/>
      <c r="J313" s="208"/>
      <c r="K313" s="208"/>
      <c r="L313" s="197"/>
      <c r="M313" s="197"/>
      <c r="N313" s="197"/>
      <c r="O313" s="209"/>
      <c r="P313" s="197"/>
      <c r="Q313" s="197"/>
      <c r="R313" s="197"/>
    </row>
    <row r="314" customFormat="false" ht="12.8" hidden="false" customHeight="false" outlineLevel="0" collapsed="false">
      <c r="A314" s="211"/>
      <c r="B314" s="208"/>
      <c r="C314" s="208"/>
      <c r="D314" s="208"/>
      <c r="E314" s="208"/>
      <c r="F314" s="208"/>
      <c r="G314" s="208"/>
      <c r="H314" s="208"/>
      <c r="I314" s="208"/>
      <c r="J314" s="208"/>
      <c r="K314" s="208"/>
      <c r="L314" s="197"/>
      <c r="M314" s="197"/>
      <c r="N314" s="197"/>
      <c r="O314" s="209"/>
      <c r="P314" s="197"/>
      <c r="Q314" s="197"/>
      <c r="R314" s="197"/>
    </row>
    <row r="315" customFormat="false" ht="12.8" hidden="false" customHeight="false" outlineLevel="0" collapsed="false">
      <c r="A315" s="211"/>
      <c r="B315" s="208"/>
      <c r="C315" s="208"/>
      <c r="D315" s="208"/>
      <c r="E315" s="208"/>
      <c r="F315" s="208"/>
      <c r="G315" s="208"/>
      <c r="H315" s="208"/>
      <c r="I315" s="208"/>
      <c r="J315" s="208"/>
      <c r="K315" s="208"/>
      <c r="L315" s="197"/>
      <c r="M315" s="197"/>
      <c r="N315" s="197"/>
      <c r="O315" s="209"/>
      <c r="P315" s="197"/>
      <c r="Q315" s="197"/>
      <c r="R315" s="197"/>
    </row>
    <row r="316" customFormat="false" ht="12.8" hidden="false" customHeight="false" outlineLevel="0" collapsed="false">
      <c r="A316" s="211"/>
      <c r="B316" s="208"/>
      <c r="C316" s="208"/>
      <c r="D316" s="208"/>
      <c r="E316" s="208"/>
      <c r="F316" s="208"/>
      <c r="G316" s="208"/>
      <c r="H316" s="208"/>
      <c r="I316" s="208"/>
      <c r="J316" s="208"/>
      <c r="K316" s="208"/>
      <c r="L316" s="197"/>
      <c r="M316" s="197"/>
      <c r="N316" s="197"/>
      <c r="O316" s="209"/>
      <c r="P316" s="197"/>
      <c r="Q316" s="197"/>
      <c r="R316" s="197"/>
    </row>
    <row r="317" customFormat="false" ht="12.8" hidden="false" customHeight="false" outlineLevel="0" collapsed="false">
      <c r="A317" s="211"/>
      <c r="B317" s="208"/>
      <c r="C317" s="208"/>
      <c r="D317" s="208"/>
      <c r="E317" s="208"/>
      <c r="F317" s="208"/>
      <c r="G317" s="208"/>
      <c r="H317" s="208"/>
      <c r="I317" s="208"/>
      <c r="J317" s="208"/>
      <c r="K317" s="208"/>
      <c r="L317" s="197"/>
      <c r="M317" s="197"/>
      <c r="N317" s="197"/>
      <c r="O317" s="209"/>
      <c r="P317" s="197"/>
      <c r="Q317" s="197"/>
      <c r="R317" s="197"/>
    </row>
    <row r="318" customFormat="false" ht="12.8" hidden="false" customHeight="false" outlineLevel="0" collapsed="false">
      <c r="A318" s="211"/>
      <c r="B318" s="208"/>
      <c r="C318" s="208"/>
      <c r="D318" s="208"/>
      <c r="E318" s="208"/>
      <c r="F318" s="208"/>
      <c r="G318" s="208"/>
      <c r="H318" s="208"/>
      <c r="I318" s="208"/>
      <c r="J318" s="208"/>
      <c r="K318" s="208"/>
      <c r="L318" s="197"/>
      <c r="M318" s="197"/>
      <c r="N318" s="197"/>
      <c r="O318" s="209"/>
      <c r="P318" s="197"/>
      <c r="Q318" s="197"/>
      <c r="R318" s="197"/>
    </row>
    <row r="319" customFormat="false" ht="12.8" hidden="false" customHeight="false" outlineLevel="0" collapsed="false">
      <c r="A319" s="211"/>
      <c r="B319" s="208"/>
      <c r="C319" s="208"/>
      <c r="D319" s="208"/>
      <c r="E319" s="208"/>
      <c r="F319" s="208"/>
      <c r="G319" s="208"/>
      <c r="H319" s="208"/>
      <c r="I319" s="208"/>
      <c r="J319" s="208"/>
      <c r="K319" s="208"/>
      <c r="L319" s="197"/>
      <c r="M319" s="197"/>
      <c r="N319" s="197"/>
      <c r="O319" s="209"/>
      <c r="P319" s="197"/>
      <c r="Q319" s="197"/>
      <c r="R319" s="197"/>
    </row>
    <row r="320" customFormat="false" ht="12.8" hidden="false" customHeight="false" outlineLevel="0" collapsed="false">
      <c r="A320" s="211"/>
      <c r="B320" s="208"/>
      <c r="C320" s="208"/>
      <c r="D320" s="208"/>
      <c r="E320" s="208"/>
      <c r="F320" s="208"/>
      <c r="G320" s="208"/>
      <c r="H320" s="208"/>
      <c r="I320" s="208"/>
      <c r="J320" s="208"/>
      <c r="K320" s="208"/>
      <c r="L320" s="197"/>
      <c r="M320" s="197"/>
      <c r="N320" s="197"/>
      <c r="O320" s="209"/>
      <c r="P320" s="197"/>
      <c r="Q320" s="197"/>
      <c r="R320" s="197"/>
    </row>
    <row r="321" customFormat="false" ht="12.8" hidden="false" customHeight="false" outlineLevel="0" collapsed="false">
      <c r="A321" s="211"/>
      <c r="B321" s="208"/>
      <c r="C321" s="208"/>
      <c r="D321" s="208"/>
      <c r="E321" s="208"/>
      <c r="F321" s="208"/>
      <c r="G321" s="208"/>
      <c r="H321" s="208"/>
      <c r="I321" s="208"/>
      <c r="J321" s="208"/>
      <c r="K321" s="208"/>
      <c r="L321" s="197"/>
      <c r="M321" s="197"/>
      <c r="N321" s="197"/>
      <c r="O321" s="209"/>
      <c r="P321" s="197"/>
      <c r="Q321" s="197"/>
      <c r="R321" s="197"/>
    </row>
    <row r="322" customFormat="false" ht="12.8" hidden="false" customHeight="false" outlineLevel="0" collapsed="false">
      <c r="A322" s="211"/>
      <c r="B322" s="208"/>
      <c r="C322" s="208"/>
      <c r="D322" s="208"/>
      <c r="E322" s="208"/>
      <c r="F322" s="208"/>
      <c r="G322" s="208"/>
      <c r="H322" s="208"/>
      <c r="I322" s="208"/>
      <c r="J322" s="208"/>
      <c r="K322" s="208"/>
      <c r="L322" s="197"/>
      <c r="M322" s="197"/>
      <c r="N322" s="197"/>
      <c r="O322" s="209"/>
      <c r="P322" s="197"/>
      <c r="Q322" s="197"/>
      <c r="R322" s="197"/>
    </row>
    <row r="323" customFormat="false" ht="12.8" hidden="false" customHeight="false" outlineLevel="0" collapsed="false">
      <c r="A323" s="211"/>
      <c r="B323" s="208"/>
      <c r="C323" s="208"/>
      <c r="D323" s="208"/>
      <c r="E323" s="208"/>
      <c r="F323" s="208"/>
      <c r="G323" s="208"/>
      <c r="H323" s="208"/>
      <c r="I323" s="208"/>
      <c r="J323" s="208"/>
      <c r="K323" s="208"/>
      <c r="L323" s="197"/>
      <c r="M323" s="197"/>
      <c r="N323" s="197"/>
      <c r="O323" s="209"/>
      <c r="P323" s="197"/>
      <c r="Q323" s="197"/>
      <c r="R323" s="197"/>
    </row>
    <row r="324" customFormat="false" ht="12.8" hidden="false" customHeight="false" outlineLevel="0" collapsed="false">
      <c r="A324" s="211"/>
      <c r="B324" s="208"/>
      <c r="C324" s="208"/>
      <c r="D324" s="208"/>
      <c r="E324" s="208"/>
      <c r="F324" s="208"/>
      <c r="G324" s="208"/>
      <c r="H324" s="208"/>
      <c r="I324" s="208"/>
      <c r="J324" s="208"/>
      <c r="K324" s="208"/>
      <c r="L324" s="197"/>
      <c r="M324" s="197"/>
      <c r="N324" s="197"/>
      <c r="O324" s="209"/>
      <c r="P324" s="197"/>
      <c r="Q324" s="197"/>
      <c r="R324" s="197"/>
    </row>
    <row r="325" customFormat="false" ht="12.8" hidden="false" customHeight="false" outlineLevel="0" collapsed="false">
      <c r="A325" s="211"/>
      <c r="B325" s="208"/>
      <c r="C325" s="208"/>
      <c r="D325" s="208"/>
      <c r="E325" s="208"/>
      <c r="F325" s="208"/>
      <c r="G325" s="208"/>
      <c r="H325" s="208"/>
      <c r="I325" s="208"/>
      <c r="J325" s="208"/>
      <c r="K325" s="208"/>
      <c r="L325" s="197"/>
      <c r="M325" s="197"/>
      <c r="N325" s="197"/>
      <c r="O325" s="209"/>
      <c r="P325" s="197"/>
      <c r="Q325" s="197"/>
      <c r="R325" s="197"/>
    </row>
    <row r="326" customFormat="false" ht="12.8" hidden="false" customHeight="false" outlineLevel="0" collapsed="false">
      <c r="A326" s="211"/>
      <c r="B326" s="208"/>
      <c r="C326" s="208"/>
      <c r="D326" s="208"/>
      <c r="E326" s="208"/>
      <c r="F326" s="208"/>
      <c r="G326" s="208"/>
      <c r="H326" s="208"/>
      <c r="I326" s="208"/>
      <c r="J326" s="208"/>
      <c r="K326" s="208"/>
      <c r="L326" s="197"/>
      <c r="M326" s="197"/>
      <c r="N326" s="197"/>
      <c r="O326" s="209"/>
      <c r="P326" s="197"/>
      <c r="Q326" s="197"/>
      <c r="R326" s="197"/>
    </row>
    <row r="327" customFormat="false" ht="12.8" hidden="false" customHeight="false" outlineLevel="0" collapsed="false">
      <c r="A327" s="211"/>
      <c r="B327" s="208"/>
      <c r="C327" s="208"/>
      <c r="D327" s="208"/>
      <c r="E327" s="208"/>
      <c r="F327" s="208"/>
      <c r="G327" s="208"/>
      <c r="H327" s="208"/>
      <c r="I327" s="208"/>
      <c r="J327" s="208"/>
      <c r="K327" s="208"/>
      <c r="L327" s="197"/>
      <c r="M327" s="197"/>
      <c r="N327" s="197"/>
      <c r="O327" s="209"/>
      <c r="P327" s="197"/>
      <c r="Q327" s="197"/>
      <c r="R327" s="197"/>
    </row>
    <row r="328" customFormat="false" ht="12.8" hidden="false" customHeight="false" outlineLevel="0" collapsed="false">
      <c r="A328" s="211"/>
      <c r="B328" s="208"/>
      <c r="C328" s="208"/>
      <c r="D328" s="208"/>
      <c r="E328" s="208"/>
      <c r="F328" s="208"/>
      <c r="G328" s="208"/>
      <c r="H328" s="208"/>
      <c r="I328" s="208"/>
      <c r="J328" s="208"/>
      <c r="K328" s="208"/>
      <c r="L328" s="197"/>
      <c r="M328" s="197"/>
      <c r="N328" s="197"/>
      <c r="O328" s="209"/>
      <c r="P328" s="197"/>
      <c r="Q328" s="197"/>
      <c r="R328" s="197"/>
    </row>
    <row r="329" customFormat="false" ht="12.8" hidden="false" customHeight="false" outlineLevel="0" collapsed="false">
      <c r="A329" s="211"/>
      <c r="B329" s="208"/>
      <c r="C329" s="208"/>
      <c r="D329" s="208"/>
      <c r="E329" s="208"/>
      <c r="F329" s="208"/>
      <c r="G329" s="208"/>
      <c r="H329" s="208"/>
      <c r="I329" s="208"/>
      <c r="J329" s="208"/>
      <c r="K329" s="208"/>
      <c r="L329" s="197"/>
      <c r="M329" s="197"/>
      <c r="N329" s="197"/>
      <c r="O329" s="209"/>
      <c r="P329" s="197"/>
      <c r="Q329" s="197"/>
      <c r="R329" s="197"/>
    </row>
    <row r="330" customFormat="false" ht="12.8" hidden="false" customHeight="false" outlineLevel="0" collapsed="false">
      <c r="A330" s="211"/>
      <c r="B330" s="208"/>
      <c r="C330" s="208"/>
      <c r="D330" s="208"/>
      <c r="E330" s="208"/>
      <c r="F330" s="208"/>
      <c r="G330" s="208"/>
      <c r="H330" s="208"/>
      <c r="I330" s="208"/>
      <c r="J330" s="208"/>
      <c r="K330" s="208"/>
      <c r="L330" s="197"/>
      <c r="M330" s="197"/>
      <c r="N330" s="197"/>
      <c r="O330" s="209"/>
      <c r="P330" s="197"/>
      <c r="Q330" s="197"/>
      <c r="R330" s="197"/>
    </row>
    <row r="331" customFormat="false" ht="12.8" hidden="false" customHeight="false" outlineLevel="0" collapsed="false">
      <c r="A331" s="211"/>
      <c r="B331" s="208"/>
      <c r="C331" s="208"/>
      <c r="D331" s="208"/>
      <c r="E331" s="208"/>
      <c r="F331" s="208"/>
      <c r="G331" s="208"/>
      <c r="H331" s="208"/>
      <c r="I331" s="208"/>
      <c r="J331" s="208"/>
      <c r="K331" s="208"/>
      <c r="L331" s="197"/>
      <c r="M331" s="197"/>
      <c r="N331" s="197"/>
      <c r="O331" s="209"/>
      <c r="P331" s="197"/>
      <c r="Q331" s="197"/>
      <c r="R331" s="197"/>
    </row>
    <row r="332" customFormat="false" ht="12.8" hidden="false" customHeight="false" outlineLevel="0" collapsed="false">
      <c r="A332" s="211"/>
      <c r="B332" s="208"/>
      <c r="C332" s="208"/>
      <c r="D332" s="208"/>
      <c r="E332" s="208"/>
      <c r="F332" s="208"/>
      <c r="G332" s="208"/>
      <c r="H332" s="208"/>
      <c r="I332" s="208"/>
      <c r="J332" s="208"/>
      <c r="K332" s="208"/>
      <c r="L332" s="197"/>
      <c r="M332" s="197"/>
      <c r="N332" s="197"/>
      <c r="O332" s="209"/>
      <c r="P332" s="197"/>
      <c r="Q332" s="197"/>
      <c r="R332" s="197"/>
    </row>
    <row r="333" customFormat="false" ht="12.8" hidden="false" customHeight="false" outlineLevel="0" collapsed="false">
      <c r="A333" s="211"/>
      <c r="B333" s="208"/>
      <c r="C333" s="208"/>
      <c r="D333" s="208"/>
      <c r="E333" s="208"/>
      <c r="F333" s="208"/>
      <c r="G333" s="208"/>
      <c r="H333" s="208"/>
      <c r="I333" s="208"/>
      <c r="J333" s="208"/>
      <c r="K333" s="208"/>
      <c r="L333" s="197"/>
      <c r="M333" s="197"/>
      <c r="N333" s="197"/>
      <c r="O333" s="209"/>
      <c r="P333" s="197"/>
      <c r="Q333" s="197"/>
      <c r="R333" s="197"/>
    </row>
    <row r="334" customFormat="false" ht="12.8" hidden="false" customHeight="false" outlineLevel="0" collapsed="false">
      <c r="A334" s="211"/>
      <c r="B334" s="208"/>
      <c r="C334" s="208"/>
      <c r="D334" s="208"/>
      <c r="E334" s="208"/>
      <c r="F334" s="208"/>
      <c r="G334" s="208"/>
      <c r="H334" s="208"/>
      <c r="I334" s="208"/>
      <c r="J334" s="208"/>
      <c r="K334" s="208"/>
      <c r="L334" s="197"/>
      <c r="M334" s="197"/>
      <c r="N334" s="197"/>
      <c r="O334" s="209"/>
      <c r="P334" s="197"/>
      <c r="Q334" s="197"/>
      <c r="R334" s="197"/>
    </row>
    <row r="335" customFormat="false" ht="12.8" hidden="false" customHeight="false" outlineLevel="0" collapsed="false">
      <c r="A335" s="211"/>
      <c r="B335" s="208"/>
      <c r="C335" s="208"/>
      <c r="D335" s="208"/>
      <c r="E335" s="208"/>
      <c r="F335" s="208"/>
      <c r="G335" s="208"/>
      <c r="H335" s="208"/>
      <c r="I335" s="208"/>
      <c r="J335" s="208"/>
      <c r="K335" s="208"/>
      <c r="L335" s="197"/>
      <c r="M335" s="197"/>
      <c r="N335" s="197"/>
      <c r="O335" s="209"/>
      <c r="P335" s="197"/>
      <c r="Q335" s="197"/>
      <c r="R335" s="197"/>
    </row>
    <row r="336" customFormat="false" ht="12.8" hidden="false" customHeight="false" outlineLevel="0" collapsed="false">
      <c r="A336" s="211"/>
      <c r="B336" s="208"/>
      <c r="C336" s="208"/>
      <c r="D336" s="208"/>
      <c r="E336" s="208"/>
      <c r="F336" s="208"/>
      <c r="G336" s="208"/>
      <c r="H336" s="208"/>
      <c r="I336" s="208"/>
      <c r="J336" s="208"/>
      <c r="K336" s="208"/>
      <c r="L336" s="197"/>
      <c r="M336" s="197"/>
      <c r="N336" s="197"/>
      <c r="O336" s="209"/>
      <c r="P336" s="197"/>
      <c r="Q336" s="197"/>
      <c r="R336" s="197"/>
    </row>
    <row r="337" customFormat="false" ht="12.8" hidden="false" customHeight="false" outlineLevel="0" collapsed="false">
      <c r="A337" s="211"/>
      <c r="B337" s="208"/>
      <c r="C337" s="208"/>
      <c r="D337" s="208"/>
      <c r="E337" s="208"/>
      <c r="F337" s="208"/>
      <c r="G337" s="208"/>
      <c r="H337" s="208"/>
      <c r="I337" s="208"/>
      <c r="J337" s="208"/>
      <c r="K337" s="208"/>
      <c r="L337" s="197"/>
      <c r="M337" s="197"/>
      <c r="N337" s="197"/>
      <c r="O337" s="209"/>
      <c r="P337" s="197"/>
      <c r="Q337" s="197"/>
      <c r="R337" s="197"/>
    </row>
    <row r="338" customFormat="false" ht="12.8" hidden="false" customHeight="false" outlineLevel="0" collapsed="false">
      <c r="A338" s="211"/>
      <c r="B338" s="208"/>
      <c r="C338" s="208"/>
      <c r="D338" s="208"/>
      <c r="E338" s="208"/>
      <c r="F338" s="208"/>
      <c r="G338" s="208"/>
      <c r="H338" s="208"/>
      <c r="I338" s="208"/>
      <c r="J338" s="208"/>
      <c r="K338" s="208"/>
      <c r="L338" s="197"/>
      <c r="M338" s="197"/>
      <c r="N338" s="197"/>
      <c r="O338" s="209"/>
      <c r="P338" s="197"/>
      <c r="Q338" s="197"/>
      <c r="R338" s="197"/>
    </row>
    <row r="339" customFormat="false" ht="12.8" hidden="false" customHeight="false" outlineLevel="0" collapsed="false">
      <c r="A339" s="211"/>
      <c r="B339" s="208"/>
      <c r="C339" s="208"/>
      <c r="D339" s="208"/>
      <c r="E339" s="208"/>
      <c r="F339" s="208"/>
      <c r="G339" s="208"/>
      <c r="H339" s="208"/>
      <c r="I339" s="208"/>
      <c r="J339" s="208"/>
      <c r="K339" s="208"/>
      <c r="L339" s="197"/>
      <c r="M339" s="197"/>
      <c r="N339" s="197"/>
      <c r="O339" s="209"/>
      <c r="P339" s="197"/>
      <c r="Q339" s="197"/>
      <c r="R339" s="197"/>
    </row>
    <row r="340" customFormat="false" ht="12.8" hidden="false" customHeight="false" outlineLevel="0" collapsed="false">
      <c r="A340" s="211"/>
      <c r="B340" s="208"/>
      <c r="C340" s="208"/>
      <c r="D340" s="208"/>
      <c r="E340" s="208"/>
      <c r="F340" s="208"/>
      <c r="G340" s="208"/>
      <c r="H340" s="208"/>
      <c r="I340" s="208"/>
      <c r="J340" s="208"/>
      <c r="K340" s="208"/>
      <c r="L340" s="197"/>
      <c r="M340" s="197"/>
      <c r="N340" s="197"/>
      <c r="O340" s="209"/>
      <c r="P340" s="197"/>
      <c r="Q340" s="197"/>
      <c r="R340" s="197"/>
    </row>
    <row r="341" customFormat="false" ht="12.8" hidden="false" customHeight="false" outlineLevel="0" collapsed="false">
      <c r="A341" s="207"/>
      <c r="B341" s="208"/>
      <c r="C341" s="208"/>
      <c r="D341" s="208"/>
      <c r="E341" s="208"/>
      <c r="F341" s="208"/>
      <c r="G341" s="208"/>
      <c r="H341" s="208"/>
      <c r="I341" s="208"/>
      <c r="J341" s="208"/>
      <c r="K341" s="208"/>
      <c r="L341" s="197"/>
      <c r="M341" s="197"/>
      <c r="N341" s="197"/>
      <c r="O341" s="209"/>
      <c r="P341" s="197"/>
      <c r="Q341" s="197"/>
      <c r="R341" s="197"/>
    </row>
    <row r="342" customFormat="false" ht="12.8" hidden="false" customHeight="false" outlineLevel="0" collapsed="false">
      <c r="A342" s="207"/>
      <c r="B342" s="208"/>
      <c r="C342" s="208"/>
      <c r="D342" s="208"/>
      <c r="E342" s="208"/>
      <c r="F342" s="208"/>
      <c r="G342" s="208"/>
      <c r="H342" s="208"/>
      <c r="I342" s="208"/>
      <c r="J342" s="208"/>
      <c r="K342" s="208"/>
      <c r="L342" s="197"/>
      <c r="M342" s="197"/>
      <c r="N342" s="197"/>
      <c r="O342" s="209"/>
      <c r="P342" s="197"/>
      <c r="Q342" s="197"/>
      <c r="R342" s="197"/>
    </row>
  </sheetData>
  <mergeCells count="25">
    <mergeCell ref="A1:D1"/>
    <mergeCell ref="G3:H3"/>
    <mergeCell ref="C45:D45"/>
    <mergeCell ref="C46:D46"/>
    <mergeCell ref="C47:D47"/>
    <mergeCell ref="C48:D48"/>
    <mergeCell ref="A59:C59"/>
    <mergeCell ref="A60:C60"/>
    <mergeCell ref="A64:B64"/>
    <mergeCell ref="C64:G64"/>
    <mergeCell ref="H64:K64"/>
    <mergeCell ref="L64:O64"/>
    <mergeCell ref="P64:R64"/>
    <mergeCell ref="A65:A66"/>
    <mergeCell ref="B65:B66"/>
    <mergeCell ref="C65:D65"/>
    <mergeCell ref="E65:G65"/>
    <mergeCell ref="H65:I66"/>
    <mergeCell ref="J65:J66"/>
    <mergeCell ref="K65:K66"/>
    <mergeCell ref="L65:O65"/>
    <mergeCell ref="P65:P66"/>
    <mergeCell ref="Q65:Q66"/>
    <mergeCell ref="R65:R66"/>
    <mergeCell ref="M66:N66"/>
  </mergeCells>
  <printOptions headings="false" gridLines="false" gridLinesSet="true" horizontalCentered="false" verticalCentered="false"/>
  <pageMargins left="0.590277777777778" right="0.590277777777778" top="0.855555555555556" bottom="0.855555555555556" header="0.590277777777778" footer="0.590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300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2010-09-13T09:55:01Z</dcterms:created>
  <dc:creator>Tilmann</dc:creator>
  <dc:description/>
  <dc:language>de-DE</dc:language>
  <cp:lastModifiedBy/>
  <cp:lastPrinted>2011-08-10T21:28:43Z</cp:lastPrinted>
  <dcterms:modified xsi:type="dcterms:W3CDTF">2020-05-22T23:13:34Z</dcterms:modified>
  <cp:revision>37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